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\Desktop\Královská stezka o.p.s\Stezka\Statut, dekret, struktura\Členové, skupiny, sektory, seznamy\"/>
    </mc:Choice>
  </mc:AlternateContent>
  <bookViews>
    <workbookView xWindow="0" yWindow="0" windowWidth="19200" windowHeight="7050" firstSheet="2" activeTab="5"/>
  </bookViews>
  <sheets>
    <sheet name="Poznámky k vyplnění" sheetId="6" r:id="rId1"/>
    <sheet name="Zájmové skupiny" sheetId="4" r:id="rId2"/>
    <sheet name="Složení orgánu VK" sheetId="3" r:id="rId3"/>
    <sheet name="Složení orgánu MK" sheetId="9" r:id="rId4"/>
    <sheet name="Složení orgánu PV" sheetId="10" r:id="rId5"/>
    <sheet name="Složení orgánu VH MAS" sheetId="12" r:id="rId6"/>
    <sheet name="pomocný list 1" sheetId="2" state="hidden" r:id="rId7"/>
  </sheets>
  <definedNames>
    <definedName name="sektor">'pomocný list 1'!$A$1:$A$2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2" i="12" l="1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P45" i="12"/>
  <c r="M45" i="12"/>
  <c r="P44" i="12"/>
  <c r="M44" i="12"/>
  <c r="P43" i="12"/>
  <c r="M43" i="12"/>
  <c r="P42" i="12"/>
  <c r="M42" i="12"/>
  <c r="P41" i="12"/>
  <c r="M41" i="12"/>
  <c r="P40" i="12"/>
  <c r="M40" i="12"/>
  <c r="P39" i="12"/>
  <c r="M39" i="12"/>
  <c r="P38" i="12"/>
  <c r="M38" i="12"/>
  <c r="P37" i="12"/>
  <c r="M37" i="12"/>
  <c r="P36" i="12"/>
  <c r="M36" i="12"/>
  <c r="P35" i="12"/>
  <c r="M35" i="12"/>
  <c r="P34" i="12"/>
  <c r="M34" i="12"/>
  <c r="P33" i="12"/>
  <c r="M33" i="12"/>
  <c r="P32" i="12"/>
  <c r="M32" i="12"/>
  <c r="P31" i="12"/>
  <c r="M31" i="12"/>
  <c r="P30" i="12"/>
  <c r="M30" i="12"/>
  <c r="P29" i="12"/>
  <c r="M29" i="12"/>
  <c r="P28" i="12"/>
  <c r="M28" i="12"/>
  <c r="P27" i="12"/>
  <c r="M27" i="12"/>
  <c r="P26" i="12"/>
  <c r="M26" i="12"/>
  <c r="P25" i="12"/>
  <c r="M25" i="12"/>
  <c r="P24" i="12"/>
  <c r="M24" i="12"/>
  <c r="P23" i="12"/>
  <c r="M23" i="12"/>
  <c r="P22" i="12"/>
  <c r="M22" i="12"/>
  <c r="P21" i="12"/>
  <c r="M21" i="12"/>
  <c r="M20" i="12"/>
  <c r="M19" i="12"/>
  <c r="M18" i="12"/>
  <c r="M17" i="12"/>
  <c r="M16" i="12"/>
  <c r="S15" i="12"/>
  <c r="M15" i="12"/>
  <c r="S14" i="12"/>
  <c r="M14" i="12"/>
  <c r="S13" i="12"/>
  <c r="M13" i="12"/>
  <c r="I9" i="12"/>
  <c r="T13" i="12" l="1"/>
  <c r="T14" i="12"/>
  <c r="S46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T15" i="12" l="1"/>
  <c r="T40" i="12"/>
  <c r="T32" i="12"/>
  <c r="T24" i="12"/>
  <c r="T43" i="12"/>
  <c r="T39" i="12"/>
  <c r="T35" i="12"/>
  <c r="T31" i="12"/>
  <c r="T27" i="12"/>
  <c r="T23" i="12"/>
  <c r="T42" i="12"/>
  <c r="T38" i="12"/>
  <c r="T34" i="12"/>
  <c r="T30" i="12"/>
  <c r="T26" i="12"/>
  <c r="T22" i="12"/>
  <c r="T44" i="12"/>
  <c r="T36" i="12"/>
  <c r="T28" i="12"/>
  <c r="T45" i="12"/>
  <c r="T41" i="12"/>
  <c r="T37" i="12"/>
  <c r="T33" i="12"/>
  <c r="T29" i="12"/>
  <c r="T25" i="12"/>
  <c r="S17" i="12"/>
  <c r="T21" i="12"/>
  <c r="T46" i="12" l="1"/>
  <c r="M212" i="10" l="1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P45" i="10"/>
  <c r="M45" i="10"/>
  <c r="P44" i="10"/>
  <c r="M44" i="10"/>
  <c r="P43" i="10"/>
  <c r="M43" i="10"/>
  <c r="P42" i="10"/>
  <c r="M42" i="10"/>
  <c r="P41" i="10"/>
  <c r="M41" i="10"/>
  <c r="P40" i="10"/>
  <c r="M40" i="10"/>
  <c r="P39" i="10"/>
  <c r="M39" i="10"/>
  <c r="P38" i="10"/>
  <c r="M38" i="10"/>
  <c r="P37" i="10"/>
  <c r="M37" i="10"/>
  <c r="P36" i="10"/>
  <c r="M36" i="10"/>
  <c r="P35" i="10"/>
  <c r="M35" i="10"/>
  <c r="P34" i="10"/>
  <c r="M34" i="10"/>
  <c r="P33" i="10"/>
  <c r="M33" i="10"/>
  <c r="P32" i="10"/>
  <c r="M32" i="10"/>
  <c r="P31" i="10"/>
  <c r="M31" i="10"/>
  <c r="P30" i="10"/>
  <c r="M30" i="10"/>
  <c r="P29" i="10"/>
  <c r="M29" i="10"/>
  <c r="P28" i="10"/>
  <c r="M28" i="10"/>
  <c r="P27" i="10"/>
  <c r="M27" i="10"/>
  <c r="P26" i="10"/>
  <c r="M26" i="10"/>
  <c r="P25" i="10"/>
  <c r="M25" i="10"/>
  <c r="P24" i="10"/>
  <c r="M24" i="10"/>
  <c r="P23" i="10"/>
  <c r="M23" i="10"/>
  <c r="P22" i="10"/>
  <c r="M22" i="10"/>
  <c r="P21" i="10"/>
  <c r="M21" i="10"/>
  <c r="M20" i="10"/>
  <c r="M19" i="10"/>
  <c r="M18" i="10"/>
  <c r="M17" i="10"/>
  <c r="M16" i="10"/>
  <c r="S15" i="10"/>
  <c r="M15" i="10"/>
  <c r="S14" i="10"/>
  <c r="M14" i="10"/>
  <c r="S13" i="10"/>
  <c r="M13" i="10"/>
  <c r="I9" i="10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P45" i="9"/>
  <c r="M45" i="9"/>
  <c r="P44" i="9"/>
  <c r="M44" i="9"/>
  <c r="P43" i="9"/>
  <c r="M43" i="9"/>
  <c r="P42" i="9"/>
  <c r="M42" i="9"/>
  <c r="P41" i="9"/>
  <c r="M41" i="9"/>
  <c r="P40" i="9"/>
  <c r="M40" i="9"/>
  <c r="P39" i="9"/>
  <c r="M39" i="9"/>
  <c r="P38" i="9"/>
  <c r="M38" i="9"/>
  <c r="P37" i="9"/>
  <c r="M37" i="9"/>
  <c r="P36" i="9"/>
  <c r="M36" i="9"/>
  <c r="P35" i="9"/>
  <c r="M35" i="9"/>
  <c r="P34" i="9"/>
  <c r="M34" i="9"/>
  <c r="P33" i="9"/>
  <c r="M33" i="9"/>
  <c r="P32" i="9"/>
  <c r="M32" i="9"/>
  <c r="P31" i="9"/>
  <c r="M31" i="9"/>
  <c r="P30" i="9"/>
  <c r="M30" i="9"/>
  <c r="P29" i="9"/>
  <c r="M29" i="9"/>
  <c r="P28" i="9"/>
  <c r="M28" i="9"/>
  <c r="P27" i="9"/>
  <c r="M27" i="9"/>
  <c r="P26" i="9"/>
  <c r="M26" i="9"/>
  <c r="P25" i="9"/>
  <c r="M25" i="9"/>
  <c r="P24" i="9"/>
  <c r="M24" i="9"/>
  <c r="P23" i="9"/>
  <c r="M23" i="9"/>
  <c r="P22" i="9"/>
  <c r="M22" i="9"/>
  <c r="P21" i="9"/>
  <c r="M21" i="9"/>
  <c r="M20" i="9"/>
  <c r="M19" i="9"/>
  <c r="M18" i="9"/>
  <c r="M17" i="9"/>
  <c r="M16" i="9"/>
  <c r="S15" i="9"/>
  <c r="M15" i="9"/>
  <c r="S14" i="9"/>
  <c r="T14" i="9" s="1"/>
  <c r="M14" i="9"/>
  <c r="S13" i="9"/>
  <c r="M13" i="9"/>
  <c r="I9" i="9"/>
  <c r="T13" i="10" l="1"/>
  <c r="T13" i="9"/>
  <c r="T15" i="9" s="1"/>
  <c r="T14" i="10"/>
  <c r="T15" i="10" s="1"/>
  <c r="S7" i="10"/>
  <c r="S45" i="10"/>
  <c r="S46" i="10"/>
  <c r="T45" i="10" s="1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9"/>
  <c r="S46" i="9"/>
  <c r="T45" i="9" s="1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7" i="9"/>
  <c r="T37" i="10" l="1"/>
  <c r="T29" i="10"/>
  <c r="S17" i="10"/>
  <c r="T21" i="10"/>
  <c r="T40" i="10"/>
  <c r="T36" i="10"/>
  <c r="T24" i="10"/>
  <c r="T43" i="10"/>
  <c r="T39" i="10"/>
  <c r="T35" i="10"/>
  <c r="T31" i="10"/>
  <c r="T27" i="10"/>
  <c r="T23" i="10"/>
  <c r="T41" i="10"/>
  <c r="T33" i="10"/>
  <c r="T25" i="10"/>
  <c r="T44" i="10"/>
  <c r="T32" i="10"/>
  <c r="T28" i="10"/>
  <c r="T42" i="10"/>
  <c r="T38" i="10"/>
  <c r="T34" i="10"/>
  <c r="T30" i="10"/>
  <c r="T26" i="10"/>
  <c r="T22" i="10"/>
  <c r="T38" i="9"/>
  <c r="T30" i="9"/>
  <c r="T26" i="9"/>
  <c r="T41" i="9"/>
  <c r="T33" i="9"/>
  <c r="T29" i="9"/>
  <c r="T25" i="9"/>
  <c r="S17" i="9"/>
  <c r="T21" i="9"/>
  <c r="T42" i="9"/>
  <c r="T34" i="9"/>
  <c r="T22" i="9"/>
  <c r="T37" i="9"/>
  <c r="T44" i="9"/>
  <c r="T40" i="9"/>
  <c r="T36" i="9"/>
  <c r="T32" i="9"/>
  <c r="T28" i="9"/>
  <c r="T24" i="9"/>
  <c r="T43" i="9"/>
  <c r="T39" i="9"/>
  <c r="T35" i="9"/>
  <c r="T31" i="9"/>
  <c r="T27" i="9"/>
  <c r="T23" i="9"/>
  <c r="T46" i="10" l="1"/>
  <c r="T46" i="9"/>
  <c r="I9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13" i="3"/>
  <c r="P44" i="3" l="1"/>
  <c r="P45" i="3"/>
  <c r="P40" i="3"/>
  <c r="P41" i="3"/>
  <c r="P42" i="3"/>
  <c r="P43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21" i="3"/>
  <c r="S13" i="3"/>
  <c r="S44" i="3" l="1"/>
  <c r="S21" i="3"/>
  <c r="S25" i="3"/>
  <c r="S29" i="3"/>
  <c r="S33" i="3"/>
  <c r="S37" i="3"/>
  <c r="S41" i="3"/>
  <c r="S45" i="3"/>
  <c r="S22" i="3"/>
  <c r="S26" i="3"/>
  <c r="S30" i="3"/>
  <c r="S34" i="3"/>
  <c r="S38" i="3"/>
  <c r="S42" i="3"/>
  <c r="S46" i="3"/>
  <c r="S23" i="3"/>
  <c r="S27" i="3"/>
  <c r="S31" i="3"/>
  <c r="S35" i="3"/>
  <c r="S39" i="3"/>
  <c r="S43" i="3"/>
  <c r="S24" i="3"/>
  <c r="S28" i="3"/>
  <c r="S32" i="3"/>
  <c r="S36" i="3"/>
  <c r="S40" i="3"/>
  <c r="S15" i="3"/>
  <c r="S7" i="3" s="1"/>
  <c r="S14" i="3"/>
  <c r="S17" i="3" l="1"/>
  <c r="T44" i="3"/>
  <c r="T32" i="3"/>
  <c r="T39" i="3"/>
  <c r="T23" i="3"/>
  <c r="T34" i="3"/>
  <c r="T45" i="3"/>
  <c r="T29" i="3"/>
  <c r="T28" i="3"/>
  <c r="T35" i="3"/>
  <c r="T30" i="3"/>
  <c r="T41" i="3"/>
  <c r="T25" i="3"/>
  <c r="T40" i="3"/>
  <c r="T24" i="3"/>
  <c r="T31" i="3"/>
  <c r="T42" i="3"/>
  <c r="T26" i="3"/>
  <c r="T37" i="3"/>
  <c r="T21" i="3"/>
  <c r="T36" i="3"/>
  <c r="T43" i="3"/>
  <c r="T27" i="3"/>
  <c r="T38" i="3"/>
  <c r="T22" i="3"/>
  <c r="T33" i="3"/>
  <c r="T14" i="3"/>
  <c r="T13" i="3"/>
  <c r="T46" i="3" l="1"/>
  <c r="T15" i="3"/>
</calcChain>
</file>

<file path=xl/sharedStrings.xml><?xml version="1.0" encoding="utf-8"?>
<sst xmlns="http://schemas.openxmlformats.org/spreadsheetml/2006/main" count="747" uniqueCount="317">
  <si>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</si>
  <si>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</si>
  <si>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</si>
  <si>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</si>
  <si>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</si>
  <si>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</si>
  <si>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</si>
  <si>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</si>
  <si>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</si>
  <si>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</si>
  <si>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</si>
  <si>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</si>
  <si>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</si>
  <si>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</si>
  <si>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</si>
  <si>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</si>
  <si>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</si>
  <si>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</si>
  <si>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</si>
  <si>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</si>
  <si>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</si>
  <si>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</si>
  <si>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</si>
  <si>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</si>
  <si>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Poznámky k vyplnění:</t>
  </si>
  <si>
    <t>Automaticky je proveden výpočet poměrů z přítomných členů a kontrola podmínky z Nařízení 1303/2013, článek 34, písmeno 3.b).</t>
  </si>
  <si>
    <t>Automaticky je proveden výpočet poměrů a kontrola podmínky z Nařízení 1303/2013, článek 32, písmeno 2.b).</t>
  </si>
  <si>
    <t>Složení orgánu schváleného MAS ke dni: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</si>
  <si>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</si>
  <si>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</si>
  <si>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</si>
  <si>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</si>
  <si>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</si>
  <si>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</si>
  <si>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</si>
  <si>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Pro tisk doporučujeme využít tento mininávod:</t>
  </si>
  <si>
    <t>PROTI</t>
  </si>
  <si>
    <t>ZDRŽEL SE</t>
  </si>
  <si>
    <t>NEPŘÍTOMEN</t>
  </si>
  <si>
    <t>PRO</t>
  </si>
  <si>
    <t>"Prostor pro povinnou publicitu"</t>
  </si>
  <si>
    <t xml:space="preserve">LIST 1 - Zájmové skupiny: </t>
  </si>
  <si>
    <t xml:space="preserve">LIST 2 - Složení orgánu: </t>
  </si>
  <si>
    <t>Vyplňují se údaje o složení orgánu (sloupce C-K).</t>
  </si>
  <si>
    <t xml:space="preserve">LIST 3 - Prezenční listina: </t>
  </si>
  <si>
    <t>Vyplňují se zájmové skupiny.</t>
  </si>
  <si>
    <t>V případě potřeby se vyplňuje povinná publicita (řádky 2-5).</t>
  </si>
  <si>
    <t>Zájmové skupiny se vybírají z roletky dle údajů vyplňených v Listu 1 (sloupec L). Sektor se vybírá z roletky Veřejný - Soukromý (sloupec N).</t>
  </si>
  <si>
    <t>Vyplňuje se Indentifikace Výzvy MAS, Místo jednání, a Prezenční listina ze dne (řádky 10-12).</t>
  </si>
  <si>
    <t>Sloupec E je připraven pro tisk a následné podpisy přítomných, v elektronické verzi se nevyplňuje.</t>
  </si>
  <si>
    <t>Vyplňuje se Přítomen na zasedání, výběr z roletky ANO/NE (sloupec F) a  Hlasování, výběr z roletky PRO/PROTI/ZDRŽEL SE/NEPŘÍTOMEN (sloupec G). Ostatní pole se vyplňují automaticky dle údajů vyplněných v předchozích listech.</t>
  </si>
  <si>
    <t>1. Vyberete buňky, které chcete vytisknout.</t>
  </si>
  <si>
    <t>2. V nastavení v tisku zvolíte „Vytisknout výběr“.</t>
  </si>
  <si>
    <t>3. V nastavení v tisku zvolíte „Orientace na šířku“.</t>
  </si>
  <si>
    <t>4. V nastavení v tisku zvolíte „Přizpůsobit list na jednu stránku“.</t>
  </si>
  <si>
    <t>Vyplňuje se Název MAS, Název orgánu a datum schválení orgánu a vybere se druh Orgánu (řádky 7-10).</t>
  </si>
  <si>
    <t>Vyplňuje se Jméno zástupce, pouze v případě účasti jiného zástupce než delegované osoby uvedené v záložce Složení orgánu, kontroluje se přiložená plná moc (sloupec D).</t>
  </si>
  <si>
    <t>MAS Královská stezka o.p.s.</t>
  </si>
  <si>
    <t>Výběrová komise</t>
  </si>
  <si>
    <t>Rozvoj obce</t>
  </si>
  <si>
    <t>Zemědělství, lesnictví</t>
  </si>
  <si>
    <t>Podpora společenského života</t>
  </si>
  <si>
    <t>Podnikání</t>
  </si>
  <si>
    <t>Cestovní ruch</t>
  </si>
  <si>
    <t>Hasiči</t>
  </si>
  <si>
    <t>Eliška Zdražilová</t>
  </si>
  <si>
    <t>Vladimíra Rubinsteinová</t>
  </si>
  <si>
    <t>Martina Štecherová</t>
  </si>
  <si>
    <t>Jakub Neuvirth</t>
  </si>
  <si>
    <t>Zdražilová</t>
  </si>
  <si>
    <t>Eliška</t>
  </si>
  <si>
    <t>Josef</t>
  </si>
  <si>
    <t xml:space="preserve">Mgr. </t>
  </si>
  <si>
    <t>Rubinsteinová</t>
  </si>
  <si>
    <t>Vladimíra</t>
  </si>
  <si>
    <t>Štecherová</t>
  </si>
  <si>
    <t>Martina</t>
  </si>
  <si>
    <t>Neuvirth</t>
  </si>
  <si>
    <t>Jakub</t>
  </si>
  <si>
    <t>Monitorovací komise</t>
  </si>
  <si>
    <t>Městys Uhelná Příbram</t>
  </si>
  <si>
    <t>Obec Kámen</t>
  </si>
  <si>
    <t>Petr</t>
  </si>
  <si>
    <t>Pipek</t>
  </si>
  <si>
    <t>Jarolím</t>
  </si>
  <si>
    <t>Václav</t>
  </si>
  <si>
    <t>Zámek Světlá s.r.o.</t>
  </si>
  <si>
    <t>Novák</t>
  </si>
  <si>
    <t>Jiří</t>
  </si>
  <si>
    <t>Degerme</t>
  </si>
  <si>
    <t>Helena</t>
  </si>
  <si>
    <t>ZS Horní Krupá a.s.</t>
  </si>
  <si>
    <t>Ing.</t>
  </si>
  <si>
    <t>Programový výbor</t>
  </si>
  <si>
    <t>Farní sbor Českobratrské církve evangelické</t>
  </si>
  <si>
    <t>Hrad Ledeč nad Sázavou s.r.o.</t>
  </si>
  <si>
    <t>Martin Sedlák</t>
  </si>
  <si>
    <t>Obec Dolní Město</t>
  </si>
  <si>
    <t>Město Havlíčkův Brod</t>
  </si>
  <si>
    <t>Město Golčův Jeníkov</t>
  </si>
  <si>
    <t>Mgr.</t>
  </si>
  <si>
    <t>Vlastimil</t>
  </si>
  <si>
    <t>Kudrnová</t>
  </si>
  <si>
    <t>Marie</t>
  </si>
  <si>
    <t>Hejkal</t>
  </si>
  <si>
    <t>Aleš</t>
  </si>
  <si>
    <t>Sedlák</t>
  </si>
  <si>
    <t>Chlád</t>
  </si>
  <si>
    <t>Pavel</t>
  </si>
  <si>
    <t>Martin</t>
  </si>
  <si>
    <t>Jaroslava</t>
  </si>
  <si>
    <t>Šorm</t>
  </si>
  <si>
    <t>David</t>
  </si>
  <si>
    <t>Šíma</t>
  </si>
  <si>
    <t>Luděk</t>
  </si>
  <si>
    <t>Valná hromada MAS</t>
  </si>
  <si>
    <t>Obec Bačkov</t>
  </si>
  <si>
    <t>Obec Borek</t>
  </si>
  <si>
    <t>Město Habry</t>
  </si>
  <si>
    <t>Obec Chrtníč</t>
  </si>
  <si>
    <t>Obec Jilem</t>
  </si>
  <si>
    <t>Obec Kraborovice</t>
  </si>
  <si>
    <t>Obec Leškovice</t>
  </si>
  <si>
    <t>Obec Lučice</t>
  </si>
  <si>
    <t>Obec Nejepín</t>
  </si>
  <si>
    <t>Obec Nová Ves u Leštiny</t>
  </si>
  <si>
    <t>Obec Podmoky</t>
  </si>
  <si>
    <t>Obec Rybníček</t>
  </si>
  <si>
    <t>Obec Sedletín</t>
  </si>
  <si>
    <t>Obec Skryje</t>
  </si>
  <si>
    <t>Obec Tis</t>
  </si>
  <si>
    <t>Obec Vepříkov</t>
  </si>
  <si>
    <t>Městys Vilémov</t>
  </si>
  <si>
    <t>Obec Zvěstovice</t>
  </si>
  <si>
    <t>Obec Ovesná Lhota</t>
  </si>
  <si>
    <t>Obec Okrouhlice</t>
  </si>
  <si>
    <t>Obec Příseka</t>
  </si>
  <si>
    <t>Obec Nová Ves u Světlé</t>
  </si>
  <si>
    <t>Obec Služátky</t>
  </si>
  <si>
    <t>Obec Pohleď</t>
  </si>
  <si>
    <t>Obec Kyjov</t>
  </si>
  <si>
    <t>Obec Knyk</t>
  </si>
  <si>
    <t>Obec Heřmanice</t>
  </si>
  <si>
    <t>Obec Kojetín</t>
  </si>
  <si>
    <t>Obec Sázavka</t>
  </si>
  <si>
    <t>Obec Veselý Žďár</t>
  </si>
  <si>
    <t>Obec Leština u Světlé nad Sázavou</t>
  </si>
  <si>
    <t>Město Světlá nad Sázavou</t>
  </si>
  <si>
    <t>Svazek obcí mikroregionu Ledečsko</t>
  </si>
  <si>
    <t>Obec Malčín</t>
  </si>
  <si>
    <t>Tělocvičná jednota Sokol Golčův Jeníkov</t>
  </si>
  <si>
    <t>Statek Lesolg s.r.o.</t>
  </si>
  <si>
    <t>Farní sbor Českobratrské církve evangelické v Horní Krupé</t>
  </si>
  <si>
    <t>Jan Votava</t>
  </si>
  <si>
    <t>Vladimír Dvořák</t>
  </si>
  <si>
    <t>Jindřich Holub</t>
  </si>
  <si>
    <t>Václav Vacek - Zemědělská usedlost</t>
  </si>
  <si>
    <t>Ing. Rostislav Vrzák</t>
  </si>
  <si>
    <t>Zadina</t>
  </si>
  <si>
    <t>Bárta</t>
  </si>
  <si>
    <t>František</t>
  </si>
  <si>
    <t>Hrubý</t>
  </si>
  <si>
    <t>Kovařík</t>
  </si>
  <si>
    <t xml:space="preserve">Čálek </t>
  </si>
  <si>
    <t>Roman</t>
  </si>
  <si>
    <t>Sojka</t>
  </si>
  <si>
    <t>Michal</t>
  </si>
  <si>
    <t>Kamil</t>
  </si>
  <si>
    <t>Vrzáková</t>
  </si>
  <si>
    <t>Petra</t>
  </si>
  <si>
    <t>Hormandl</t>
  </si>
  <si>
    <t>Jan</t>
  </si>
  <si>
    <t>Dlouhá</t>
  </si>
  <si>
    <t>Eva</t>
  </si>
  <si>
    <t>Ronovský</t>
  </si>
  <si>
    <t>Miroslav</t>
  </si>
  <si>
    <t>Jaroslav</t>
  </si>
  <si>
    <t>Jakšl</t>
  </si>
  <si>
    <t>Volenec</t>
  </si>
  <si>
    <t>Malina</t>
  </si>
  <si>
    <t>Lukáš</t>
  </si>
  <si>
    <t>Pospíchal</t>
  </si>
  <si>
    <t>Lubomír</t>
  </si>
  <si>
    <t>Štefáček</t>
  </si>
  <si>
    <t>Kopic</t>
  </si>
  <si>
    <t>Bouchal</t>
  </si>
  <si>
    <t>Hynek</t>
  </si>
  <si>
    <t>Holub</t>
  </si>
  <si>
    <t>Jindřich</t>
  </si>
  <si>
    <t>Kotlas</t>
  </si>
  <si>
    <t xml:space="preserve">Ing. </t>
  </si>
  <si>
    <t>Dvořák</t>
  </si>
  <si>
    <t>Venc</t>
  </si>
  <si>
    <t>Ladislav</t>
  </si>
  <si>
    <t>Krajíček</t>
  </si>
  <si>
    <t>Karel</t>
  </si>
  <si>
    <t>Zdeněk</t>
  </si>
  <si>
    <t>Vacek</t>
  </si>
  <si>
    <t>Tecl</t>
  </si>
  <si>
    <t>Milan</t>
  </si>
  <si>
    <t>Kopecký</t>
  </si>
  <si>
    <t>Štěpánek</t>
  </si>
  <si>
    <t>Halák</t>
  </si>
  <si>
    <t>Horák</t>
  </si>
  <si>
    <t>Žaloudek</t>
  </si>
  <si>
    <t>Masnička</t>
  </si>
  <si>
    <t>Saša</t>
  </si>
  <si>
    <t>Forejt</t>
  </si>
  <si>
    <t>Moravec</t>
  </si>
  <si>
    <t>Kreuz</t>
  </si>
  <si>
    <t>Doležal</t>
  </si>
  <si>
    <t>Vladimír</t>
  </si>
  <si>
    <t>Klement</t>
  </si>
  <si>
    <t>Kouba</t>
  </si>
  <si>
    <t>Veselský</t>
  </si>
  <si>
    <t>Miloslav</t>
  </si>
  <si>
    <t>Votava</t>
  </si>
  <si>
    <t>Vrzák</t>
  </si>
  <si>
    <t>Rostislav</t>
  </si>
  <si>
    <t xml:space="preserve">Kadlecová </t>
  </si>
  <si>
    <t>Tereza</t>
  </si>
  <si>
    <t>Borek</t>
  </si>
  <si>
    <t>Tělovýchovná jednota Tis, z.s.</t>
  </si>
  <si>
    <t>SH ČMS - Sbor dobrovolných hasičů Sedletín</t>
  </si>
  <si>
    <t>Grygarová</t>
  </si>
  <si>
    <t>SH ČMS - Sbor dobrovolných hasičů Habry</t>
  </si>
  <si>
    <t>Martin Sedlák - FOP</t>
  </si>
  <si>
    <t>STROM PRAHA a.s.</t>
  </si>
  <si>
    <t>Dobrovolný svazek obcí Krupsko</t>
  </si>
  <si>
    <t xml:space="preserve">Ing. Bc. </t>
  </si>
  <si>
    <t>Exnerová</t>
  </si>
  <si>
    <t>Renáta</t>
  </si>
  <si>
    <t>Mgr., MBA</t>
  </si>
  <si>
    <t>TJ SOKOL Rozsochatec, z.s.</t>
  </si>
  <si>
    <t>SH ČMS - Sbor dobrovolných hasičů Kámen</t>
  </si>
  <si>
    <t>SH ČMS - Sbor dobrovolných hasičů Veselý Žďár</t>
  </si>
  <si>
    <t>Tonar</t>
  </si>
  <si>
    <t>Za záchranu rodného domu Jana Zrzavého</t>
  </si>
  <si>
    <t>Cyklistický klub Vepříkov, z.s.</t>
  </si>
  <si>
    <t>SH ČMS - Sbor dobrovolných hasičů Malčín</t>
  </si>
  <si>
    <t>SH ČMS - Sbor dobrovolných hasičů Leškovice</t>
  </si>
  <si>
    <t>ZS Vilémov, a.s.</t>
  </si>
  <si>
    <t>Urban</t>
  </si>
  <si>
    <t>SH ČMS - Sbor dobrovolných hasičů Bačkov</t>
  </si>
  <si>
    <t>SH ČMS - Sbor dobrovolných hasičů Rybníček</t>
  </si>
  <si>
    <t>SH ČMS - Sbor dobrovolných hasičů Vepříkov</t>
  </si>
  <si>
    <t>SH ČMS - Sbor dobrovolných hasičů Uhelná Příbram</t>
  </si>
  <si>
    <t>Piskač</t>
  </si>
  <si>
    <t>Zemědělské obchodní družstvo Kámen</t>
  </si>
  <si>
    <t>Zemědělská společnost Horní Krupá, a.s.</t>
  </si>
  <si>
    <t>Šuk</t>
  </si>
  <si>
    <t>Zemědělské obchodní družstvo Habry</t>
  </si>
  <si>
    <t>Tělovýchovná jednota SOKOL Golčův Jeníkov z.s.</t>
  </si>
  <si>
    <t>Zemědělské obchodní družstvo Skryje</t>
  </si>
  <si>
    <t>Tělovýchovná jednota Sokol Lučice</t>
  </si>
  <si>
    <t>Tělocvičná jednota Sokol Habry</t>
  </si>
  <si>
    <t>TJ Leština z.s.</t>
  </si>
  <si>
    <t>Tělocvičná jednota Sokol Okrouhlice</t>
  </si>
  <si>
    <t>SH ČMS - Sbor dobrovolných hasičů Jilem</t>
  </si>
  <si>
    <t>SH ČMS - Sbor dobrovolných hasičů Příseka</t>
  </si>
  <si>
    <t>SH ČMS - Sbor dobrovolných hasičů Kojetín</t>
  </si>
  <si>
    <t>SH ČMS - Sbor dobrovolných hasičů Knyk</t>
  </si>
  <si>
    <t>TJ REBEL Dolní Město, z.s.</t>
  </si>
  <si>
    <t>Zemědělské družstvo Maleč</t>
  </si>
  <si>
    <t>Ing. Ph.D.</t>
  </si>
  <si>
    <t>Šimon</t>
  </si>
  <si>
    <t>Vít</t>
  </si>
  <si>
    <t xml:space="preserve">Jan Borek </t>
  </si>
  <si>
    <t>František Urban</t>
  </si>
  <si>
    <t>Monika Fárka</t>
  </si>
  <si>
    <t>Fárka</t>
  </si>
  <si>
    <t>Monika</t>
  </si>
  <si>
    <t>ZOD Kámen</t>
  </si>
  <si>
    <t>Vala</t>
  </si>
  <si>
    <t>Filip</t>
  </si>
  <si>
    <t>Jezdecká společost Statek Lesolg, z.s.</t>
  </si>
  <si>
    <t xml:space="preserve">Kopecký </t>
  </si>
  <si>
    <t>Stýblo</t>
  </si>
  <si>
    <t>Miloš</t>
  </si>
  <si>
    <t>Homolková</t>
  </si>
  <si>
    <t>Lenka</t>
  </si>
  <si>
    <t>Veselý</t>
  </si>
  <si>
    <t>Rafaj</t>
  </si>
  <si>
    <t>PhDr., Ph.D.</t>
  </si>
  <si>
    <t>Hamsa</t>
  </si>
  <si>
    <t>Hospodka</t>
  </si>
  <si>
    <t>Koudelková</t>
  </si>
  <si>
    <t>Anna</t>
  </si>
  <si>
    <t>Jaroslava Pipková</t>
  </si>
  <si>
    <t>Pipková</t>
  </si>
  <si>
    <t>Simandl</t>
  </si>
  <si>
    <t>Ing,</t>
  </si>
  <si>
    <t>Kreuzmann</t>
  </si>
  <si>
    <t>Štěpán</t>
  </si>
  <si>
    <t>Černý</t>
  </si>
  <si>
    <t>Sedmička polytechnický kroužek, nadační fond</t>
  </si>
  <si>
    <t xml:space="preserve"> Kotting</t>
  </si>
  <si>
    <t>Císař</t>
  </si>
  <si>
    <t>Bohuslav</t>
  </si>
  <si>
    <t>David Brož</t>
  </si>
  <si>
    <t>Brož</t>
  </si>
  <si>
    <t>Pospíšilová</t>
  </si>
  <si>
    <t>Kristýna</t>
  </si>
  <si>
    <t xml:space="preserve">Suchý </t>
  </si>
  <si>
    <t>Aubrecht</t>
  </si>
  <si>
    <t>Město Lipnice nad Sázavou</t>
  </si>
  <si>
    <t>Koubek</t>
  </si>
  <si>
    <t>Šoupal</t>
  </si>
  <si>
    <t>Kruml</t>
  </si>
  <si>
    <t>MVDr.</t>
  </si>
  <si>
    <t>Duben</t>
  </si>
  <si>
    <t>14. 03 2022</t>
  </si>
  <si>
    <t>Horáková</t>
  </si>
  <si>
    <t>Hana</t>
  </si>
  <si>
    <t>Dočkal</t>
  </si>
  <si>
    <t>Bednář</t>
  </si>
  <si>
    <t>JUDr.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</si>
</sst>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4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14" fontId="9" fillId="6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Procenta" xfId="1" builtinId="5"/>
  </cellStyles>
  <dxfs count="1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5168777</xdr:colOff>
      <xdr:row>5</xdr:row>
      <xdr:rowOff>174286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71" y="181429"/>
          <a:ext cx="545906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81642</xdr:rowOff>
    </xdr:from>
    <xdr:to>
      <xdr:col>2</xdr:col>
      <xdr:colOff>5032706</xdr:colOff>
      <xdr:row>5</xdr:row>
      <xdr:rowOff>74499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81642"/>
          <a:ext cx="545906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45357</xdr:rowOff>
    </xdr:from>
    <xdr:to>
      <xdr:col>2</xdr:col>
      <xdr:colOff>5032706</xdr:colOff>
      <xdr:row>5</xdr:row>
      <xdr:rowOff>38214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45357"/>
          <a:ext cx="545906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562434</xdr:colOff>
      <xdr:row>0</xdr:row>
      <xdr:rowOff>36286</xdr:rowOff>
    </xdr:from>
    <xdr:to>
      <xdr:col>2</xdr:col>
      <xdr:colOff>5123426</xdr:colOff>
      <xdr:row>5</xdr:row>
      <xdr:rowOff>29143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434" y="36286"/>
          <a:ext cx="545906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9" sqref="D9"/>
    </sheetView>
  </sheetViews>
  <sheetFormatPr defaultColWidth="9.1796875" defaultRowHeight="14.5" x14ac:dyDescent="0.35"/>
  <cols>
    <col min="1" max="16384" width="9.1796875" style="1"/>
  </cols>
  <sheetData>
    <row r="2" spans="2:3" x14ac:dyDescent="0.35">
      <c r="B2" s="18" t="s">
        <v>24</v>
      </c>
      <c r="C2" s="16"/>
    </row>
    <row r="3" spans="2:3" x14ac:dyDescent="0.35">
      <c r="B3" s="16" t="s">
        <v>41</v>
      </c>
      <c r="C3" s="16"/>
    </row>
    <row r="4" spans="2:3" x14ac:dyDescent="0.35">
      <c r="B4" s="17"/>
      <c r="C4" s="16" t="s">
        <v>45</v>
      </c>
    </row>
    <row r="5" spans="2:3" x14ac:dyDescent="0.35">
      <c r="B5" s="16" t="s">
        <v>42</v>
      </c>
      <c r="C5" s="16"/>
    </row>
    <row r="6" spans="2:3" x14ac:dyDescent="0.35">
      <c r="B6" s="16"/>
      <c r="C6" s="16" t="s">
        <v>46</v>
      </c>
    </row>
    <row r="7" spans="2:3" x14ac:dyDescent="0.35">
      <c r="B7" s="16"/>
      <c r="C7" s="16" t="s">
        <v>55</v>
      </c>
    </row>
    <row r="8" spans="2:3" x14ac:dyDescent="0.35">
      <c r="B8" s="16"/>
      <c r="C8" s="16" t="s">
        <v>43</v>
      </c>
    </row>
    <row r="9" spans="2:3" x14ac:dyDescent="0.35">
      <c r="B9" s="16"/>
      <c r="C9" s="16" t="s">
        <v>47</v>
      </c>
    </row>
    <row r="10" spans="2:3" x14ac:dyDescent="0.35">
      <c r="B10" s="16"/>
      <c r="C10" s="16" t="s">
        <v>26</v>
      </c>
    </row>
    <row r="11" spans="2:3" x14ac:dyDescent="0.35">
      <c r="B11" s="16" t="s">
        <v>44</v>
      </c>
      <c r="C11" s="16"/>
    </row>
    <row r="12" spans="2:3" x14ac:dyDescent="0.35">
      <c r="B12" s="16"/>
      <c r="C12" s="16" t="s">
        <v>48</v>
      </c>
    </row>
    <row r="13" spans="2:3" x14ac:dyDescent="0.35">
      <c r="B13" s="16"/>
      <c r="C13" s="16" t="s">
        <v>46</v>
      </c>
    </row>
    <row r="14" spans="2:3" x14ac:dyDescent="0.35">
      <c r="B14" s="16"/>
      <c r="C14" s="16" t="s">
        <v>56</v>
      </c>
    </row>
    <row r="15" spans="2:3" x14ac:dyDescent="0.35">
      <c r="B15" s="16"/>
      <c r="C15" s="16" t="s">
        <v>49</v>
      </c>
    </row>
    <row r="16" spans="2:3" x14ac:dyDescent="0.35">
      <c r="B16" s="16"/>
      <c r="C16" s="16" t="s">
        <v>50</v>
      </c>
    </row>
    <row r="17" spans="2:3" x14ac:dyDescent="0.35">
      <c r="B17" s="16"/>
      <c r="C17" s="16" t="s">
        <v>25</v>
      </c>
    </row>
    <row r="18" spans="2:3" x14ac:dyDescent="0.35">
      <c r="B18" s="16"/>
      <c r="C18" s="16"/>
    </row>
    <row r="19" spans="2:3" x14ac:dyDescent="0.35">
      <c r="B19" s="18" t="s">
        <v>35</v>
      </c>
      <c r="C19" s="16"/>
    </row>
    <row r="20" spans="2:3" x14ac:dyDescent="0.35">
      <c r="B20" s="16" t="s">
        <v>51</v>
      </c>
      <c r="C20" s="16"/>
    </row>
    <row r="21" spans="2:3" x14ac:dyDescent="0.35">
      <c r="B21" s="16" t="s">
        <v>52</v>
      </c>
      <c r="C21" s="16"/>
    </row>
    <row r="22" spans="2:3" x14ac:dyDescent="0.35">
      <c r="B22" s="16" t="s">
        <v>53</v>
      </c>
      <c r="C22" s="16"/>
    </row>
    <row r="23" spans="2:3" x14ac:dyDescent="0.35">
      <c r="B23" s="16" t="s">
        <v>54</v>
      </c>
      <c r="C23" s="16"/>
    </row>
  </sheetData>
  <sheetProtection algorithmName="SHA-512" hashValue="iwNhgq17mVsNUWcDgUAAnWyxc470oXsc+HLYJ/MYjjhH1GxMUnItBoPVbiq4aKM2vH0ju2ti8mt6wUEoK5K5tg==" saltValue="J7gSI2iIfdzomURXF9u2oA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D34"/>
  <sheetViews>
    <sheetView workbookViewId="0">
      <selection activeCell="C2" sqref="C2"/>
    </sheetView>
  </sheetViews>
  <sheetFormatPr defaultColWidth="9.1796875" defaultRowHeight="14.5" x14ac:dyDescent="0.35"/>
  <cols>
    <col min="1" max="1" width="9.1796875" style="1"/>
    <col min="2" max="2" width="9.1796875" style="14"/>
    <col min="3" max="3" width="37.453125" style="1" customWidth="1"/>
    <col min="4" max="4" width="34.1796875" style="1" hidden="1" customWidth="1"/>
    <col min="5" max="16384" width="9.1796875" style="1"/>
  </cols>
  <sheetData>
    <row r="2" spans="2:4" x14ac:dyDescent="0.35">
      <c r="B2" s="15"/>
      <c r="C2" s="6" t="s">
        <v>12</v>
      </c>
      <c r="D2" s="6" t="s">
        <v>13</v>
      </c>
    </row>
    <row r="3" spans="2:4" x14ac:dyDescent="0.35">
      <c r="B3" s="13">
        <v>1</v>
      </c>
      <c r="C3" s="50" t="s">
        <v>59</v>
      </c>
      <c r="D3" s="10">
        <v>1</v>
      </c>
    </row>
    <row r="4" spans="2:4" x14ac:dyDescent="0.35">
      <c r="B4" s="13">
        <v>2</v>
      </c>
      <c r="C4" s="50" t="s">
        <v>60</v>
      </c>
      <c r="D4" s="10">
        <v>2</v>
      </c>
    </row>
    <row r="5" spans="2:4" x14ac:dyDescent="0.35">
      <c r="B5" s="13">
        <v>3</v>
      </c>
      <c r="C5" s="50" t="s">
        <v>61</v>
      </c>
      <c r="D5" s="10">
        <v>3</v>
      </c>
    </row>
    <row r="6" spans="2:4" x14ac:dyDescent="0.35">
      <c r="B6" s="13">
        <v>4</v>
      </c>
      <c r="C6" s="50" t="s">
        <v>62</v>
      </c>
      <c r="D6" s="10">
        <v>4</v>
      </c>
    </row>
    <row r="7" spans="2:4" x14ac:dyDescent="0.35">
      <c r="B7" s="13">
        <v>5</v>
      </c>
      <c r="C7" s="50" t="s">
        <v>63</v>
      </c>
      <c r="D7" s="10">
        <v>5</v>
      </c>
    </row>
    <row r="8" spans="2:4" x14ac:dyDescent="0.35">
      <c r="B8" s="13">
        <v>6</v>
      </c>
      <c r="C8" s="50" t="s">
        <v>64</v>
      </c>
      <c r="D8" s="10">
        <v>6</v>
      </c>
    </row>
    <row r="9" spans="2:4" x14ac:dyDescent="0.35">
      <c r="B9" s="13">
        <v>7</v>
      </c>
      <c r="C9" s="50"/>
      <c r="D9" s="10">
        <v>7</v>
      </c>
    </row>
    <row r="10" spans="2:4" x14ac:dyDescent="0.35">
      <c r="B10" s="13">
        <v>8</v>
      </c>
      <c r="C10" s="50"/>
      <c r="D10" s="10">
        <v>8</v>
      </c>
    </row>
    <row r="11" spans="2:4" x14ac:dyDescent="0.35">
      <c r="B11" s="13">
        <v>9</v>
      </c>
      <c r="C11" s="50"/>
      <c r="D11" s="10">
        <v>9</v>
      </c>
    </row>
    <row r="12" spans="2:4" x14ac:dyDescent="0.35">
      <c r="B12" s="13">
        <v>10</v>
      </c>
      <c r="C12" s="50"/>
      <c r="D12" s="10">
        <v>10</v>
      </c>
    </row>
    <row r="13" spans="2:4" x14ac:dyDescent="0.35">
      <c r="B13" s="13">
        <v>11</v>
      </c>
      <c r="C13" s="50"/>
      <c r="D13" s="10">
        <v>11</v>
      </c>
    </row>
    <row r="14" spans="2:4" x14ac:dyDescent="0.35">
      <c r="B14" s="13">
        <v>12</v>
      </c>
      <c r="C14" s="50"/>
      <c r="D14" s="10">
        <v>12</v>
      </c>
    </row>
    <row r="15" spans="2:4" x14ac:dyDescent="0.35">
      <c r="B15" s="13">
        <v>13</v>
      </c>
      <c r="C15" s="50"/>
      <c r="D15" s="10">
        <v>13</v>
      </c>
    </row>
    <row r="16" spans="2:4" x14ac:dyDescent="0.35">
      <c r="B16" s="13">
        <v>14</v>
      </c>
      <c r="C16" s="50"/>
      <c r="D16" s="10">
        <v>14</v>
      </c>
    </row>
    <row r="17" spans="2:4" x14ac:dyDescent="0.35">
      <c r="B17" s="13">
        <v>15</v>
      </c>
      <c r="C17" s="50"/>
      <c r="D17" s="10">
        <v>15</v>
      </c>
    </row>
    <row r="18" spans="2:4" x14ac:dyDescent="0.35">
      <c r="B18" s="13">
        <v>16</v>
      </c>
      <c r="C18" s="10"/>
      <c r="D18" s="10">
        <v>16</v>
      </c>
    </row>
    <row r="19" spans="2:4" x14ac:dyDescent="0.35">
      <c r="B19" s="13">
        <v>17</v>
      </c>
      <c r="C19" s="10"/>
      <c r="D19" s="10">
        <v>17</v>
      </c>
    </row>
    <row r="20" spans="2:4" x14ac:dyDescent="0.35">
      <c r="B20" s="13">
        <v>18</v>
      </c>
      <c r="C20" s="10"/>
      <c r="D20" s="10">
        <v>18</v>
      </c>
    </row>
    <row r="21" spans="2:4" x14ac:dyDescent="0.35">
      <c r="B21" s="13">
        <v>19</v>
      </c>
      <c r="C21" s="10"/>
      <c r="D21" s="10">
        <v>19</v>
      </c>
    </row>
    <row r="22" spans="2:4" x14ac:dyDescent="0.35">
      <c r="B22" s="13">
        <v>20</v>
      </c>
      <c r="C22" s="10"/>
      <c r="D22" s="10">
        <v>20</v>
      </c>
    </row>
    <row r="23" spans="2:4" x14ac:dyDescent="0.35">
      <c r="B23" s="13">
        <v>21</v>
      </c>
      <c r="C23" s="10"/>
      <c r="D23" s="10">
        <v>21</v>
      </c>
    </row>
    <row r="24" spans="2:4" x14ac:dyDescent="0.35">
      <c r="B24" s="13">
        <v>22</v>
      </c>
      <c r="C24" s="10"/>
      <c r="D24" s="10">
        <v>22</v>
      </c>
    </row>
    <row r="25" spans="2:4" x14ac:dyDescent="0.35">
      <c r="B25" s="13">
        <v>23</v>
      </c>
      <c r="C25" s="10"/>
      <c r="D25" s="10">
        <v>23</v>
      </c>
    </row>
    <row r="26" spans="2:4" x14ac:dyDescent="0.35">
      <c r="B26" s="13">
        <v>24</v>
      </c>
      <c r="C26" s="10"/>
      <c r="D26" s="10">
        <v>24</v>
      </c>
    </row>
    <row r="27" spans="2:4" x14ac:dyDescent="0.35">
      <c r="B27" s="13">
        <v>25</v>
      </c>
      <c r="C27" s="10"/>
      <c r="D27" s="10">
        <v>25</v>
      </c>
    </row>
    <row r="29" spans="2:4" ht="23.25" customHeight="1" x14ac:dyDescent="0.35"/>
    <row r="31" spans="2:4" ht="14.25" customHeight="1" x14ac:dyDescent="0.35"/>
    <row r="34" ht="15.75" customHeight="1" x14ac:dyDescent="0.35"/>
  </sheetData>
  <sheetProtection algorithmName="SHA-512" hashValue="h3zz8WpB+KbSmd1wsflQkxD+WcUPBczg9dqJMg5+9UX9VeB2BZAh1YXJmlt9e+tZDfXhbD1tgaLqesVcscMZgQ==" saltValue="l6u5NuwJQuPRw0EblDwoDA==" spinCount="100000"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topLeftCell="A5" zoomScale="70" zoomScaleNormal="70" workbookViewId="0">
      <selection activeCell="D10" sqref="D10:H10"/>
    </sheetView>
  </sheetViews>
  <sheetFormatPr defaultRowHeight="14.5" x14ac:dyDescent="0.35"/>
  <cols>
    <col min="1" max="1" width="9.179687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9.179687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9.179687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65" t="s">
        <v>1</v>
      </c>
      <c r="C7" s="65"/>
      <c r="D7" s="67" t="s">
        <v>57</v>
      </c>
      <c r="E7" s="67"/>
      <c r="F7" s="67"/>
      <c r="G7" s="67"/>
      <c r="H7" s="67"/>
      <c r="I7" s="11"/>
      <c r="J7" s="11"/>
      <c r="K7" s="11"/>
      <c r="L7" s="11"/>
      <c r="N7" s="2"/>
      <c r="O7" s="1"/>
      <c r="P7" s="63" t="s">
        <v>9</v>
      </c>
      <c r="Q7" s="63"/>
      <c r="R7" s="63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12"/>
      <c r="BN7" s="1"/>
    </row>
    <row r="8" spans="2:66" ht="18.5" x14ac:dyDescent="0.35">
      <c r="B8" s="65" t="s">
        <v>28</v>
      </c>
      <c r="C8" s="65"/>
      <c r="D8" s="67" t="s">
        <v>31</v>
      </c>
      <c r="E8" s="67"/>
      <c r="F8" s="67"/>
      <c r="G8" s="67"/>
      <c r="H8" s="67"/>
      <c r="I8" s="11"/>
      <c r="J8" s="11"/>
      <c r="K8" s="11"/>
      <c r="L8" s="11"/>
      <c r="N8" s="2"/>
      <c r="O8" s="1"/>
      <c r="P8" s="63"/>
      <c r="Q8" s="63"/>
      <c r="R8" s="63"/>
      <c r="S8" s="72"/>
      <c r="T8" s="72"/>
      <c r="U8" s="12"/>
      <c r="BN8" s="1"/>
    </row>
    <row r="9" spans="2:66" ht="18.5" x14ac:dyDescent="0.35">
      <c r="B9" s="65" t="s">
        <v>14</v>
      </c>
      <c r="C9" s="65"/>
      <c r="D9" s="67" t="s">
        <v>58</v>
      </c>
      <c r="E9" s="67"/>
      <c r="F9" s="67"/>
      <c r="G9" s="67"/>
      <c r="H9" s="67"/>
      <c r="I9" s="62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2"/>
      <c r="K9" s="62"/>
      <c r="L9" s="62"/>
      <c r="M9" s="62"/>
      <c r="O9" s="23"/>
      <c r="P9" s="63"/>
      <c r="Q9" s="63"/>
      <c r="R9" s="63"/>
      <c r="S9" s="72"/>
      <c r="T9" s="72"/>
    </row>
    <row r="10" spans="2:66" ht="24.75" customHeight="1" x14ac:dyDescent="0.35">
      <c r="B10" s="66" t="s">
        <v>27</v>
      </c>
      <c r="C10" s="66"/>
      <c r="D10" s="68" t="s">
        <v>311</v>
      </c>
      <c r="E10" s="68"/>
      <c r="F10" s="68"/>
      <c r="G10" s="68"/>
      <c r="H10" s="68"/>
      <c r="I10" s="11"/>
      <c r="J10" s="11"/>
      <c r="K10" s="11"/>
      <c r="L10" s="11"/>
      <c r="O10" s="23"/>
      <c r="P10" s="63"/>
      <c r="Q10" s="63"/>
      <c r="R10" s="63"/>
      <c r="S10" s="72"/>
      <c r="T10" s="72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9"/>
      <c r="Q12" s="70"/>
      <c r="R12" s="71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65</v>
      </c>
      <c r="D13" s="26"/>
      <c r="E13" s="26" t="s">
        <v>69</v>
      </c>
      <c r="F13" s="26" t="s">
        <v>70</v>
      </c>
      <c r="G13" s="27"/>
      <c r="H13" s="24"/>
      <c r="I13" s="25"/>
      <c r="J13" s="25"/>
      <c r="K13" s="24"/>
      <c r="L13" s="21" t="s">
        <v>60</v>
      </c>
      <c r="M13" s="21">
        <f>IFERROR(VLOOKUP(L13,'Zájmové skupiny'!$C$3:$D$27,2,0),"")</f>
        <v>2</v>
      </c>
      <c r="N13" s="21" t="s">
        <v>3</v>
      </c>
      <c r="O13" s="1"/>
      <c r="P13" s="59" t="s">
        <v>6</v>
      </c>
      <c r="Q13" s="60"/>
      <c r="R13" s="61"/>
      <c r="S13" s="38">
        <f>COUNTIF(N13:N212,"veřejný")</f>
        <v>0</v>
      </c>
      <c r="T13" s="39">
        <f>$S$13/$S$15</f>
        <v>0</v>
      </c>
      <c r="BN13" s="1"/>
    </row>
    <row r="14" spans="2:66" x14ac:dyDescent="0.35">
      <c r="B14" s="3">
        <v>2</v>
      </c>
      <c r="C14" s="51" t="s">
        <v>288</v>
      </c>
      <c r="D14" s="26"/>
      <c r="E14" s="25" t="s">
        <v>289</v>
      </c>
      <c r="F14" s="25" t="s">
        <v>110</v>
      </c>
      <c r="G14" s="28"/>
      <c r="H14" s="22"/>
      <c r="I14" s="26"/>
      <c r="J14" s="26"/>
      <c r="K14" s="24"/>
      <c r="L14" s="21" t="s">
        <v>63</v>
      </c>
      <c r="M14" s="21">
        <f>IFERROR(VLOOKUP(L14,'Zájmové skupiny'!$C$3:$D$27,2,0),"")</f>
        <v>5</v>
      </c>
      <c r="N14" s="21" t="s">
        <v>3</v>
      </c>
      <c r="O14" s="1"/>
      <c r="P14" s="6" t="s">
        <v>5</v>
      </c>
      <c r="Q14" s="7"/>
      <c r="R14" s="8"/>
      <c r="S14" s="38">
        <f>COUNTIF(N13:N212,"soukromý")</f>
        <v>9</v>
      </c>
      <c r="T14" s="39">
        <f>$S$14/$S$15</f>
        <v>1</v>
      </c>
      <c r="BN14" s="1"/>
    </row>
    <row r="15" spans="2:66" x14ac:dyDescent="0.35">
      <c r="B15" s="3">
        <v>3</v>
      </c>
      <c r="C15" s="30" t="s">
        <v>66</v>
      </c>
      <c r="D15" s="26" t="s">
        <v>92</v>
      </c>
      <c r="E15" s="25" t="s">
        <v>73</v>
      </c>
      <c r="F15" s="25" t="s">
        <v>74</v>
      </c>
      <c r="G15" s="28"/>
      <c r="H15" s="22"/>
      <c r="I15" s="26"/>
      <c r="J15" s="26"/>
      <c r="K15" s="24"/>
      <c r="L15" s="21" t="s">
        <v>63</v>
      </c>
      <c r="M15" s="21">
        <f>IFERROR(VLOOKUP(L15,'Zájmové skupiny'!$C$3:$D$27,2,0),"")</f>
        <v>5</v>
      </c>
      <c r="N15" s="21" t="s">
        <v>3</v>
      </c>
      <c r="O15" s="1"/>
      <c r="P15" s="59" t="s">
        <v>4</v>
      </c>
      <c r="Q15" s="60"/>
      <c r="R15" s="61"/>
      <c r="S15" s="38">
        <f>SUBTOTAL(3,N13:N212)</f>
        <v>9</v>
      </c>
      <c r="T15" s="40">
        <f>T13+T14</f>
        <v>1</v>
      </c>
      <c r="BN15" s="1"/>
    </row>
    <row r="16" spans="2:66" x14ac:dyDescent="0.35">
      <c r="B16" s="3">
        <v>4</v>
      </c>
      <c r="C16" s="51" t="s">
        <v>67</v>
      </c>
      <c r="D16" s="26"/>
      <c r="E16" s="25" t="s">
        <v>75</v>
      </c>
      <c r="F16" s="25" t="s">
        <v>76</v>
      </c>
      <c r="G16" s="28"/>
      <c r="H16" s="22"/>
      <c r="I16" s="26"/>
      <c r="J16" s="26"/>
      <c r="K16" s="24"/>
      <c r="L16" s="21" t="s">
        <v>62</v>
      </c>
      <c r="M16" s="21">
        <f>IFERROR(VLOOKUP(L16,'Zájmové skupiny'!$C$3:$D$27,2,0),"")</f>
        <v>4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267</v>
      </c>
      <c r="D17" s="26" t="s">
        <v>92</v>
      </c>
      <c r="E17" s="25" t="s">
        <v>221</v>
      </c>
      <c r="F17" s="25" t="s">
        <v>171</v>
      </c>
      <c r="G17" s="28"/>
      <c r="H17" s="22"/>
      <c r="I17" s="26"/>
      <c r="J17" s="26"/>
      <c r="K17" s="24"/>
      <c r="L17" s="21" t="s">
        <v>59</v>
      </c>
      <c r="M17" s="21">
        <f>IFERROR(VLOOKUP(L17,'Zájmové skupiny'!$C$3:$D$27,2,0),"")</f>
        <v>1</v>
      </c>
      <c r="N17" s="21" t="s">
        <v>3</v>
      </c>
      <c r="O17" s="1"/>
      <c r="P17" s="63" t="s">
        <v>9</v>
      </c>
      <c r="Q17" s="63"/>
      <c r="R17" s="63"/>
      <c r="S17" s="64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4"/>
      <c r="BN17" s="1"/>
    </row>
    <row r="18" spans="2:66" ht="18.75" customHeight="1" x14ac:dyDescent="0.35">
      <c r="B18" s="3">
        <v>6</v>
      </c>
      <c r="C18" s="51" t="s">
        <v>68</v>
      </c>
      <c r="D18" s="26"/>
      <c r="E18" s="25" t="s">
        <v>77</v>
      </c>
      <c r="F18" s="25" t="s">
        <v>78</v>
      </c>
      <c r="G18" s="28"/>
      <c r="H18" s="22"/>
      <c r="I18" s="26"/>
      <c r="J18" s="26"/>
      <c r="K18" s="24"/>
      <c r="L18" s="21" t="s">
        <v>61</v>
      </c>
      <c r="M18" s="21">
        <f>IFERROR(VLOOKUP(L18,'Zájmové skupiny'!$C$3:$D$27,2,0),"")</f>
        <v>3</v>
      </c>
      <c r="N18" s="21" t="s">
        <v>3</v>
      </c>
      <c r="O18" s="1"/>
      <c r="P18" s="63"/>
      <c r="Q18" s="63"/>
      <c r="R18" s="63"/>
      <c r="S18" s="64"/>
      <c r="T18" s="64"/>
      <c r="BN18" s="1"/>
    </row>
    <row r="19" spans="2:66" ht="16.5" customHeight="1" x14ac:dyDescent="0.35">
      <c r="B19" s="3">
        <v>7</v>
      </c>
      <c r="C19" s="30" t="s">
        <v>268</v>
      </c>
      <c r="D19" s="26"/>
      <c r="E19" s="25" t="s">
        <v>242</v>
      </c>
      <c r="F19" s="25" t="s">
        <v>160</v>
      </c>
      <c r="G19" s="28"/>
      <c r="H19" s="22"/>
      <c r="I19" s="26"/>
      <c r="J19" s="26"/>
      <c r="K19" s="24"/>
      <c r="L19" s="21" t="s">
        <v>62</v>
      </c>
      <c r="M19" s="21">
        <f>IFERROR(VLOOKUP(L19,'Zájmové skupiny'!$C$3:$D$27,2,0),"")</f>
        <v>4</v>
      </c>
      <c r="N19" s="21" t="s">
        <v>3</v>
      </c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 t="s">
        <v>299</v>
      </c>
      <c r="D20" s="26" t="s">
        <v>92</v>
      </c>
      <c r="E20" s="25" t="s">
        <v>300</v>
      </c>
      <c r="F20" s="25" t="s">
        <v>112</v>
      </c>
      <c r="G20" s="28"/>
      <c r="H20" s="22"/>
      <c r="I20" s="26"/>
      <c r="J20" s="26"/>
      <c r="K20" s="24"/>
      <c r="L20" s="21" t="s">
        <v>60</v>
      </c>
      <c r="M20" s="21">
        <f>IFERROR(VLOOKUP(L20,'Zájmové skupiny'!$C$3:$D$27,2,0),"")</f>
        <v>2</v>
      </c>
      <c r="N20" s="21" t="s">
        <v>3</v>
      </c>
      <c r="O20" s="1"/>
      <c r="P20" s="69"/>
      <c r="Q20" s="70"/>
      <c r="R20" s="71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 t="s">
        <v>269</v>
      </c>
      <c r="D21" s="25"/>
      <c r="E21" s="25" t="s">
        <v>270</v>
      </c>
      <c r="F21" s="25" t="s">
        <v>271</v>
      </c>
      <c r="G21" s="27"/>
      <c r="H21" s="22"/>
      <c r="I21" s="25"/>
      <c r="J21" s="25"/>
      <c r="K21" s="22"/>
      <c r="L21" s="21" t="s">
        <v>61</v>
      </c>
      <c r="M21" s="21">
        <f>IFERROR(VLOOKUP(L21,'Zájmové skupiny'!$C$3:$D$27,2,0),"")</f>
        <v>3</v>
      </c>
      <c r="N21" s="21" t="s">
        <v>3</v>
      </c>
      <c r="O21" s="1"/>
      <c r="P21" s="59" t="str">
        <f>'Zájmové skupiny'!C3</f>
        <v>Rozvoj obce</v>
      </c>
      <c r="Q21" s="60"/>
      <c r="R21" s="61"/>
      <c r="S21" s="4">
        <f>COUNTIF($M$13:$M$212,"1")</f>
        <v>1</v>
      </c>
      <c r="T21" s="5">
        <f>$S21/$S$46</f>
        <v>0.1111111111111111</v>
      </c>
      <c r="BN21" s="1"/>
    </row>
    <row r="22" spans="2:66" x14ac:dyDescent="0.3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59" t="str">
        <f>'Zájmové skupiny'!C4</f>
        <v>Zemědělství, lesnictví</v>
      </c>
      <c r="Q22" s="60"/>
      <c r="R22" s="61"/>
      <c r="S22" s="4">
        <f>COUNTIF($M$13:$M$212,"2")</f>
        <v>2</v>
      </c>
      <c r="T22" s="5">
        <f t="shared" ref="T22:T45" si="0">$S22/$S$46</f>
        <v>0.22222222222222221</v>
      </c>
      <c r="BN22" s="1"/>
    </row>
    <row r="23" spans="2:66" x14ac:dyDescent="0.3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59" t="str">
        <f>'Zájmové skupiny'!C5</f>
        <v>Podpora společenského života</v>
      </c>
      <c r="Q23" s="60"/>
      <c r="R23" s="61"/>
      <c r="S23" s="4">
        <f>COUNTIF($M$13:$M$212,"3")</f>
        <v>2</v>
      </c>
      <c r="T23" s="5">
        <f t="shared" si="0"/>
        <v>0.22222222222222221</v>
      </c>
      <c r="BN23" s="1"/>
    </row>
    <row r="24" spans="2:66" x14ac:dyDescent="0.3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59" t="str">
        <f>'Zájmové skupiny'!C6</f>
        <v>Podnikání</v>
      </c>
      <c r="Q24" s="60"/>
      <c r="R24" s="61"/>
      <c r="S24" s="4">
        <f>COUNTIF($M$13:$M$212,"4")</f>
        <v>2</v>
      </c>
      <c r="T24" s="5">
        <f t="shared" si="0"/>
        <v>0.22222222222222221</v>
      </c>
      <c r="BN24" s="1"/>
    </row>
    <row r="25" spans="2:66" x14ac:dyDescent="0.3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59" t="str">
        <f>'Zájmové skupiny'!C7</f>
        <v>Cestovní ruch</v>
      </c>
      <c r="Q25" s="60"/>
      <c r="R25" s="61"/>
      <c r="S25" s="4">
        <f>COUNTIF($M$13:$M$212,"5")</f>
        <v>2</v>
      </c>
      <c r="T25" s="5">
        <f t="shared" si="0"/>
        <v>0.22222222222222221</v>
      </c>
      <c r="BN25" s="1"/>
    </row>
    <row r="26" spans="2:66" x14ac:dyDescent="0.3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59" t="str">
        <f>'Zájmové skupiny'!C8</f>
        <v>Hasiči</v>
      </c>
      <c r="Q26" s="60"/>
      <c r="R26" s="61"/>
      <c r="S26" s="4">
        <f>COUNTIF($M$13:$M$212,"6")</f>
        <v>0</v>
      </c>
      <c r="T26" s="5">
        <f t="shared" si="0"/>
        <v>0</v>
      </c>
      <c r="BN26" s="1"/>
    </row>
    <row r="27" spans="2:66" x14ac:dyDescent="0.3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59">
        <f>'Zájmové skupiny'!C9</f>
        <v>0</v>
      </c>
      <c r="Q27" s="60"/>
      <c r="R27" s="61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59">
        <f>'Zájmové skupiny'!C10</f>
        <v>0</v>
      </c>
      <c r="Q28" s="60"/>
      <c r="R28" s="61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59">
        <f>'Zájmové skupiny'!C11</f>
        <v>0</v>
      </c>
      <c r="Q29" s="60"/>
      <c r="R29" s="61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59">
        <f>'Zájmové skupiny'!C12</f>
        <v>0</v>
      </c>
      <c r="Q30" s="60"/>
      <c r="R30" s="61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59">
        <f>'Zájmové skupiny'!C13</f>
        <v>0</v>
      </c>
      <c r="Q31" s="60"/>
      <c r="R31" s="61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59">
        <f>'Zájmové skupiny'!C14</f>
        <v>0</v>
      </c>
      <c r="Q32" s="60"/>
      <c r="R32" s="61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59">
        <f>'Zájmové skupiny'!C15</f>
        <v>0</v>
      </c>
      <c r="Q33" s="60"/>
      <c r="R33" s="61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59">
        <f>'Zájmové skupiny'!C16</f>
        <v>0</v>
      </c>
      <c r="Q34" s="60"/>
      <c r="R34" s="61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59">
        <f>'Zájmové skupiny'!C17</f>
        <v>0</v>
      </c>
      <c r="Q35" s="60"/>
      <c r="R35" s="61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59">
        <f>'Zájmové skupiny'!C18</f>
        <v>0</v>
      </c>
      <c r="Q36" s="60"/>
      <c r="R36" s="61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59">
        <f>'Zájmové skupiny'!C19</f>
        <v>0</v>
      </c>
      <c r="Q37" s="60"/>
      <c r="R37" s="61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59">
        <f>'Zájmové skupiny'!C20</f>
        <v>0</v>
      </c>
      <c r="Q38" s="60"/>
      <c r="R38" s="61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59">
        <f>'Zájmové skupiny'!C21</f>
        <v>0</v>
      </c>
      <c r="Q39" s="60"/>
      <c r="R39" s="61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59">
        <f>'Zájmové skupiny'!C22</f>
        <v>0</v>
      </c>
      <c r="Q40" s="60"/>
      <c r="R40" s="61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59">
        <f>'Zájmové skupiny'!C23</f>
        <v>0</v>
      </c>
      <c r="Q41" s="60"/>
      <c r="R41" s="61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59">
        <f>'Zájmové skupiny'!C24</f>
        <v>0</v>
      </c>
      <c r="Q42" s="60"/>
      <c r="R42" s="61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59">
        <f>'Zájmové skupiny'!C25</f>
        <v>0</v>
      </c>
      <c r="Q43" s="60"/>
      <c r="R43" s="61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59">
        <f>'Zájmové skupiny'!C26</f>
        <v>0</v>
      </c>
      <c r="Q44" s="60"/>
      <c r="R44" s="61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59">
        <f>'Zájmové skupiny'!C27</f>
        <v>0</v>
      </c>
      <c r="Q45" s="60"/>
      <c r="R45" s="61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73" t="s">
        <v>34</v>
      </c>
      <c r="Q46" s="73"/>
      <c r="R46" s="73"/>
      <c r="S46" s="75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9</v>
      </c>
      <c r="T46" s="77">
        <f>SUM(T21:T45)</f>
        <v>1</v>
      </c>
      <c r="BN46" s="1"/>
    </row>
    <row r="47" spans="2:66" x14ac:dyDescent="0.3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74"/>
      <c r="Q47" s="74"/>
      <c r="R47" s="74"/>
      <c r="S47" s="76"/>
      <c r="T47" s="78"/>
      <c r="BN47" s="1"/>
    </row>
    <row r="48" spans="2:66" x14ac:dyDescent="0.3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45:R45"/>
    <mergeCell ref="P37:R37"/>
    <mergeCell ref="P38:R38"/>
    <mergeCell ref="P39:R39"/>
  </mergeCells>
  <conditionalFormatting sqref="S7:T10">
    <cfRule type="containsText" dxfId="11" priority="4" operator="containsText" text="NESPLNĚNA">
      <formula>NOT(ISERROR(SEARCH("NESPLNĚNA",S7)))</formula>
    </cfRule>
  </conditionalFormatting>
  <conditionalFormatting sqref="S17:T18">
    <cfRule type="containsText" dxfId="10" priority="2" operator="containsText" text="NESPLNĚNA">
      <formula>NOT(ISERROR(SEARCH("NESPLNĚNA",S17)))</formula>
    </cfRule>
  </conditionalFormatting>
  <conditionalFormatting sqref="P12:T200">
    <cfRule type="expression" dxfId="9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D10" sqref="D10:H10"/>
    </sheetView>
  </sheetViews>
  <sheetFormatPr defaultRowHeight="14.5" x14ac:dyDescent="0.35"/>
  <cols>
    <col min="1" max="1" width="8.726562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8.726562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8.726562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65" t="s">
        <v>1</v>
      </c>
      <c r="C7" s="65"/>
      <c r="D7" s="67" t="s">
        <v>57</v>
      </c>
      <c r="E7" s="67"/>
      <c r="F7" s="67"/>
      <c r="G7" s="67"/>
      <c r="H7" s="67"/>
      <c r="I7" s="11"/>
      <c r="J7" s="11"/>
      <c r="K7" s="11"/>
      <c r="L7" s="11"/>
      <c r="N7" s="2"/>
      <c r="O7" s="1"/>
      <c r="P7" s="63" t="s">
        <v>9</v>
      </c>
      <c r="Q7" s="63"/>
      <c r="R7" s="63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nemusí být splněna u kontrolního orgánu na základě Metodiky pro standardizaci místních akčních skupin v programovém období 2014-2020.</v>
      </c>
      <c r="T7" s="72"/>
      <c r="U7" s="12"/>
      <c r="BN7" s="1"/>
    </row>
    <row r="8" spans="2:66" ht="18.5" x14ac:dyDescent="0.35">
      <c r="B8" s="65" t="s">
        <v>28</v>
      </c>
      <c r="C8" s="65"/>
      <c r="D8" s="67" t="s">
        <v>32</v>
      </c>
      <c r="E8" s="67"/>
      <c r="F8" s="67"/>
      <c r="G8" s="67"/>
      <c r="H8" s="67"/>
      <c r="I8" s="11"/>
      <c r="J8" s="11"/>
      <c r="K8" s="11"/>
      <c r="L8" s="11"/>
      <c r="N8" s="2"/>
      <c r="O8" s="1"/>
      <c r="P8" s="63"/>
      <c r="Q8" s="63"/>
      <c r="R8" s="63"/>
      <c r="S8" s="72"/>
      <c r="T8" s="72"/>
      <c r="U8" s="12"/>
      <c r="BN8" s="1"/>
    </row>
    <row r="9" spans="2:66" ht="18.5" x14ac:dyDescent="0.35">
      <c r="B9" s="65" t="s">
        <v>14</v>
      </c>
      <c r="C9" s="65"/>
      <c r="D9" s="67" t="s">
        <v>79</v>
      </c>
      <c r="E9" s="67"/>
      <c r="F9" s="67"/>
      <c r="G9" s="67"/>
      <c r="H9" s="67"/>
      <c r="I9" s="62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2"/>
      <c r="K9" s="62"/>
      <c r="L9" s="62"/>
      <c r="M9" s="62"/>
      <c r="O9" s="23"/>
      <c r="P9" s="63"/>
      <c r="Q9" s="63"/>
      <c r="R9" s="63"/>
      <c r="S9" s="72"/>
      <c r="T9" s="72"/>
    </row>
    <row r="10" spans="2:66" ht="24.75" customHeight="1" x14ac:dyDescent="0.35">
      <c r="B10" s="66" t="s">
        <v>27</v>
      </c>
      <c r="C10" s="66"/>
      <c r="D10" s="68">
        <v>44634</v>
      </c>
      <c r="E10" s="68"/>
      <c r="F10" s="68"/>
      <c r="G10" s="68"/>
      <c r="H10" s="68"/>
      <c r="I10" s="11"/>
      <c r="J10" s="11"/>
      <c r="K10" s="11"/>
      <c r="L10" s="11"/>
      <c r="O10" s="23"/>
      <c r="P10" s="63"/>
      <c r="Q10" s="63"/>
      <c r="R10" s="63"/>
      <c r="S10" s="72"/>
      <c r="T10" s="72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9"/>
      <c r="Q12" s="70"/>
      <c r="R12" s="71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263</v>
      </c>
      <c r="D13" s="26" t="s">
        <v>264</v>
      </c>
      <c r="E13" s="26"/>
      <c r="F13" s="26"/>
      <c r="G13" s="27"/>
      <c r="H13" s="24"/>
      <c r="I13" s="25" t="s">
        <v>265</v>
      </c>
      <c r="J13" s="25" t="s">
        <v>266</v>
      </c>
      <c r="K13" s="24"/>
      <c r="L13" s="21" t="s">
        <v>60</v>
      </c>
      <c r="M13" s="21">
        <f>IFERROR(VLOOKUP(L13,'Zájmové skupiny'!$C$3:$D$27,2,0),"")</f>
        <v>2</v>
      </c>
      <c r="N13" s="21" t="s">
        <v>3</v>
      </c>
      <c r="O13" s="1"/>
      <c r="P13" s="59" t="s">
        <v>6</v>
      </c>
      <c r="Q13" s="60"/>
      <c r="R13" s="61"/>
      <c r="S13" s="38">
        <f>COUNTIF(N13:N212,"veřejný")</f>
        <v>2</v>
      </c>
      <c r="T13" s="39">
        <f>$S$13/$S$15</f>
        <v>0.33333333333333331</v>
      </c>
      <c r="BN13" s="1"/>
    </row>
    <row r="14" spans="2:66" x14ac:dyDescent="0.35">
      <c r="B14" s="3">
        <v>2</v>
      </c>
      <c r="C14" s="51" t="s">
        <v>80</v>
      </c>
      <c r="D14" s="26"/>
      <c r="E14" s="25"/>
      <c r="F14" s="25"/>
      <c r="G14" s="28"/>
      <c r="H14" s="22"/>
      <c r="I14" s="26" t="s">
        <v>84</v>
      </c>
      <c r="J14" s="26" t="s">
        <v>85</v>
      </c>
      <c r="K14" s="24"/>
      <c r="L14" s="21" t="s">
        <v>59</v>
      </c>
      <c r="M14" s="21">
        <f>IFERROR(VLOOKUP(L14,'Zájmové skupiny'!$C$3:$D$27,2,0),"")</f>
        <v>1</v>
      </c>
      <c r="N14" s="21" t="s">
        <v>2</v>
      </c>
      <c r="O14" s="1"/>
      <c r="P14" s="6" t="s">
        <v>5</v>
      </c>
      <c r="Q14" s="52"/>
      <c r="R14" s="53"/>
      <c r="S14" s="38">
        <f>COUNTIF(N13:N212,"soukromý")</f>
        <v>4</v>
      </c>
      <c r="T14" s="39">
        <f>$S$14/$S$15</f>
        <v>0.66666666666666663</v>
      </c>
      <c r="BN14" s="1"/>
    </row>
    <row r="15" spans="2:66" x14ac:dyDescent="0.35">
      <c r="B15" s="3">
        <v>3</v>
      </c>
      <c r="C15" s="30" t="s">
        <v>81</v>
      </c>
      <c r="D15" s="26"/>
      <c r="E15" s="25"/>
      <c r="F15" s="25"/>
      <c r="G15" s="28"/>
      <c r="H15" s="22"/>
      <c r="I15" s="26" t="s">
        <v>83</v>
      </c>
      <c r="J15" s="26" t="s">
        <v>82</v>
      </c>
      <c r="K15" s="24"/>
      <c r="L15" s="21" t="s">
        <v>61</v>
      </c>
      <c r="M15" s="21">
        <f>IFERROR(VLOOKUP(L15,'Zájmové skupiny'!$C$3:$D$27,2,0),"")</f>
        <v>3</v>
      </c>
      <c r="N15" s="21" t="s">
        <v>2</v>
      </c>
      <c r="O15" s="1"/>
      <c r="P15" s="59" t="s">
        <v>4</v>
      </c>
      <c r="Q15" s="60"/>
      <c r="R15" s="61"/>
      <c r="S15" s="38">
        <f>SUBTOTAL(3,N13:N212)</f>
        <v>6</v>
      </c>
      <c r="T15" s="40">
        <f>T13+T14</f>
        <v>1</v>
      </c>
      <c r="BN15" s="1"/>
    </row>
    <row r="16" spans="2:66" x14ac:dyDescent="0.35">
      <c r="B16" s="3">
        <v>4</v>
      </c>
      <c r="C16" s="51" t="s">
        <v>91</v>
      </c>
      <c r="D16" s="26"/>
      <c r="E16" s="25"/>
      <c r="F16" s="25"/>
      <c r="G16" s="54"/>
      <c r="H16" s="22"/>
      <c r="I16" s="26" t="s">
        <v>87</v>
      </c>
      <c r="J16" s="26" t="s">
        <v>88</v>
      </c>
      <c r="K16" s="24"/>
      <c r="L16" s="21" t="s">
        <v>60</v>
      </c>
      <c r="M16" s="21">
        <f>IFERROR(VLOOKUP(L16,'Zájmové skupiny'!$C$3:$D$27,2,0),"")</f>
        <v>2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272</v>
      </c>
      <c r="D17" s="26"/>
      <c r="E17" s="25"/>
      <c r="F17" s="25"/>
      <c r="G17" s="28"/>
      <c r="H17" s="22"/>
      <c r="I17" s="26" t="s">
        <v>273</v>
      </c>
      <c r="J17" s="26" t="s">
        <v>274</v>
      </c>
      <c r="K17" s="24"/>
      <c r="L17" s="21" t="s">
        <v>60</v>
      </c>
      <c r="M17" s="21">
        <f>IFERROR(VLOOKUP(L17,'Zájmové skupiny'!$C$3:$D$27,2,0),"")</f>
        <v>2</v>
      </c>
      <c r="N17" s="21" t="s">
        <v>3</v>
      </c>
      <c r="O17" s="1"/>
      <c r="P17" s="63" t="s">
        <v>9</v>
      </c>
      <c r="Q17" s="63"/>
      <c r="R17" s="63"/>
      <c r="S17" s="64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NESPLNĚNA</v>
      </c>
      <c r="T17" s="64"/>
      <c r="BN17" s="1"/>
    </row>
    <row r="18" spans="2:66" ht="18.75" customHeight="1" x14ac:dyDescent="0.35">
      <c r="B18" s="3">
        <v>6</v>
      </c>
      <c r="C18" s="51" t="s">
        <v>223</v>
      </c>
      <c r="D18" s="26" t="s">
        <v>92</v>
      </c>
      <c r="E18" s="25"/>
      <c r="F18" s="25"/>
      <c r="G18" s="28"/>
      <c r="H18" s="22"/>
      <c r="I18" s="26" t="s">
        <v>224</v>
      </c>
      <c r="J18" s="26" t="s">
        <v>90</v>
      </c>
      <c r="K18" s="24"/>
      <c r="L18" s="21" t="s">
        <v>64</v>
      </c>
      <c r="M18" s="21">
        <f>IFERROR(VLOOKUP(L18,'Zájmové skupiny'!$C$3:$D$27,2,0),"")</f>
        <v>6</v>
      </c>
      <c r="N18" s="21" t="s">
        <v>3</v>
      </c>
      <c r="O18" s="1"/>
      <c r="P18" s="63"/>
      <c r="Q18" s="63"/>
      <c r="R18" s="63"/>
      <c r="S18" s="64"/>
      <c r="T18" s="64"/>
      <c r="BN18" s="1"/>
    </row>
    <row r="19" spans="2:66" ht="16.5" customHeight="1" x14ac:dyDescent="0.35">
      <c r="B19" s="3">
        <v>7</v>
      </c>
      <c r="C19" s="30"/>
      <c r="D19" s="26"/>
      <c r="E19" s="25"/>
      <c r="F19" s="25"/>
      <c r="G19" s="28"/>
      <c r="H19" s="22"/>
      <c r="I19" s="26"/>
      <c r="J19" s="26"/>
      <c r="K19" s="24"/>
      <c r="L19" s="21"/>
      <c r="M19" s="21" t="str">
        <f>IFERROR(VLOOKUP(L19,'Zájmové skupiny'!$C$3:$D$27,2,0),"")</f>
        <v/>
      </c>
      <c r="N19" s="21"/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/>
      <c r="D20" s="26"/>
      <c r="E20" s="25"/>
      <c r="F20" s="25"/>
      <c r="G20" s="28"/>
      <c r="H20" s="22"/>
      <c r="I20" s="26"/>
      <c r="J20" s="26"/>
      <c r="K20" s="24"/>
      <c r="L20" s="21"/>
      <c r="M20" s="21" t="str">
        <f>IFERROR(VLOOKUP(L20,'Zájmové skupiny'!$C$3:$D$27,2,0),"")</f>
        <v/>
      </c>
      <c r="N20" s="21"/>
      <c r="O20" s="1"/>
      <c r="P20" s="69"/>
      <c r="Q20" s="70"/>
      <c r="R20" s="71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/>
      <c r="D21" s="25"/>
      <c r="E21" s="25"/>
      <c r="F21" s="25"/>
      <c r="G21" s="27"/>
      <c r="H21" s="22"/>
      <c r="I21" s="25"/>
      <c r="J21" s="25"/>
      <c r="K21" s="22"/>
      <c r="L21" s="21"/>
      <c r="M21" s="21" t="str">
        <f>IFERROR(VLOOKUP(L21,'Zájmové skupiny'!$C$3:$D$27,2,0),"")</f>
        <v/>
      </c>
      <c r="N21" s="21"/>
      <c r="O21" s="1"/>
      <c r="P21" s="59" t="str">
        <f>'Zájmové skupiny'!C3</f>
        <v>Rozvoj obce</v>
      </c>
      <c r="Q21" s="60"/>
      <c r="R21" s="61"/>
      <c r="S21" s="4">
        <f>COUNTIF($M$13:$M$212,"1")</f>
        <v>1</v>
      </c>
      <c r="T21" s="5">
        <f>$S21/$S$46</f>
        <v>0.16666666666666666</v>
      </c>
      <c r="BN21" s="1"/>
    </row>
    <row r="22" spans="2:66" x14ac:dyDescent="0.3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59" t="str">
        <f>'Zájmové skupiny'!C4</f>
        <v>Zemědělství, lesnictví</v>
      </c>
      <c r="Q22" s="60"/>
      <c r="R22" s="61"/>
      <c r="S22" s="4">
        <f>COUNTIF($M$13:$M$212,"2")</f>
        <v>3</v>
      </c>
      <c r="T22" s="5">
        <f t="shared" ref="T22:T45" si="0">$S22/$S$46</f>
        <v>0.5</v>
      </c>
      <c r="BN22" s="1"/>
    </row>
    <row r="23" spans="2:66" x14ac:dyDescent="0.3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59" t="str">
        <f>'Zájmové skupiny'!C5</f>
        <v>Podpora společenského života</v>
      </c>
      <c r="Q23" s="60"/>
      <c r="R23" s="61"/>
      <c r="S23" s="4">
        <f>COUNTIF($M$13:$M$212,"3")</f>
        <v>1</v>
      </c>
      <c r="T23" s="5">
        <f t="shared" si="0"/>
        <v>0.16666666666666666</v>
      </c>
      <c r="BN23" s="1"/>
    </row>
    <row r="24" spans="2:66" x14ac:dyDescent="0.3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59" t="str">
        <f>'Zájmové skupiny'!C6</f>
        <v>Podnikání</v>
      </c>
      <c r="Q24" s="60"/>
      <c r="R24" s="61"/>
      <c r="S24" s="4">
        <f>COUNTIF($M$13:$M$212,"4")</f>
        <v>0</v>
      </c>
      <c r="T24" s="5">
        <f t="shared" si="0"/>
        <v>0</v>
      </c>
      <c r="BN24" s="1"/>
    </row>
    <row r="25" spans="2:66" x14ac:dyDescent="0.3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59" t="str">
        <f>'Zájmové skupiny'!C7</f>
        <v>Cestovní ruch</v>
      </c>
      <c r="Q25" s="60"/>
      <c r="R25" s="61"/>
      <c r="S25" s="4">
        <f>COUNTIF($M$13:$M$212,"5")</f>
        <v>0</v>
      </c>
      <c r="T25" s="5">
        <f t="shared" si="0"/>
        <v>0</v>
      </c>
      <c r="BN25" s="1"/>
    </row>
    <row r="26" spans="2:66" x14ac:dyDescent="0.3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59" t="str">
        <f>'Zájmové skupiny'!C8</f>
        <v>Hasiči</v>
      </c>
      <c r="Q26" s="60"/>
      <c r="R26" s="61"/>
      <c r="S26" s="4">
        <f>COUNTIF($M$13:$M$212,"6")</f>
        <v>1</v>
      </c>
      <c r="T26" s="5">
        <f t="shared" si="0"/>
        <v>0.16666666666666666</v>
      </c>
      <c r="BN26" s="1"/>
    </row>
    <row r="27" spans="2:66" x14ac:dyDescent="0.3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59">
        <f>'Zájmové skupiny'!C9</f>
        <v>0</v>
      </c>
      <c r="Q27" s="60"/>
      <c r="R27" s="61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59">
        <f>'Zájmové skupiny'!C10</f>
        <v>0</v>
      </c>
      <c r="Q28" s="60"/>
      <c r="R28" s="61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59">
        <f>'Zájmové skupiny'!C11</f>
        <v>0</v>
      </c>
      <c r="Q29" s="60"/>
      <c r="R29" s="61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59">
        <f>'Zájmové skupiny'!C12</f>
        <v>0</v>
      </c>
      <c r="Q30" s="60"/>
      <c r="R30" s="61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59">
        <f>'Zájmové skupiny'!C13</f>
        <v>0</v>
      </c>
      <c r="Q31" s="60"/>
      <c r="R31" s="61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59">
        <f>'Zájmové skupiny'!C14</f>
        <v>0</v>
      </c>
      <c r="Q32" s="60"/>
      <c r="R32" s="61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59">
        <f>'Zájmové skupiny'!C15</f>
        <v>0</v>
      </c>
      <c r="Q33" s="60"/>
      <c r="R33" s="61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59">
        <f>'Zájmové skupiny'!C16</f>
        <v>0</v>
      </c>
      <c r="Q34" s="60"/>
      <c r="R34" s="61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59">
        <f>'Zájmové skupiny'!C17</f>
        <v>0</v>
      </c>
      <c r="Q35" s="60"/>
      <c r="R35" s="61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59">
        <f>'Zájmové skupiny'!C18</f>
        <v>0</v>
      </c>
      <c r="Q36" s="60"/>
      <c r="R36" s="61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59">
        <f>'Zájmové skupiny'!C19</f>
        <v>0</v>
      </c>
      <c r="Q37" s="60"/>
      <c r="R37" s="61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59">
        <f>'Zájmové skupiny'!C20</f>
        <v>0</v>
      </c>
      <c r="Q38" s="60"/>
      <c r="R38" s="61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59">
        <f>'Zájmové skupiny'!C21</f>
        <v>0</v>
      </c>
      <c r="Q39" s="60"/>
      <c r="R39" s="61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59">
        <f>'Zájmové skupiny'!C22</f>
        <v>0</v>
      </c>
      <c r="Q40" s="60"/>
      <c r="R40" s="61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59">
        <f>'Zájmové skupiny'!C23</f>
        <v>0</v>
      </c>
      <c r="Q41" s="60"/>
      <c r="R41" s="61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59">
        <f>'Zájmové skupiny'!C24</f>
        <v>0</v>
      </c>
      <c r="Q42" s="60"/>
      <c r="R42" s="61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59">
        <f>'Zájmové skupiny'!C25</f>
        <v>0</v>
      </c>
      <c r="Q43" s="60"/>
      <c r="R43" s="61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59">
        <f>'Zájmové skupiny'!C26</f>
        <v>0</v>
      </c>
      <c r="Q44" s="60"/>
      <c r="R44" s="61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59">
        <f>'Zájmové skupiny'!C27</f>
        <v>0</v>
      </c>
      <c r="Q45" s="60"/>
      <c r="R45" s="61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73" t="s">
        <v>34</v>
      </c>
      <c r="Q46" s="73"/>
      <c r="R46" s="73"/>
      <c r="S46" s="75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6</v>
      </c>
      <c r="T46" s="77">
        <f>SUM(T21:T45)</f>
        <v>0.99999999999999989</v>
      </c>
      <c r="BN46" s="1"/>
    </row>
    <row r="47" spans="2:66" x14ac:dyDescent="0.3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74"/>
      <c r="Q47" s="74"/>
      <c r="R47" s="74"/>
      <c r="S47" s="76"/>
      <c r="T47" s="78"/>
      <c r="BN47" s="1"/>
    </row>
    <row r="48" spans="2:66" x14ac:dyDescent="0.3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4:R44"/>
    <mergeCell ref="P45:R45"/>
    <mergeCell ref="P46:R47"/>
    <mergeCell ref="S46:S47"/>
    <mergeCell ref="T46:T47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</mergeCells>
  <conditionalFormatting sqref="S7:T10">
    <cfRule type="containsText" dxfId="8" priority="3" operator="containsText" text="NESPLNĚNA">
      <formula>NOT(ISERROR(SEARCH("NESPLNĚNA",S7)))</formula>
    </cfRule>
  </conditionalFormatting>
  <conditionalFormatting sqref="S17:T18">
    <cfRule type="containsText" dxfId="7" priority="2" operator="containsText" text="NESPLNĚNA">
      <formula>NOT(ISERROR(SEARCH("NESPLNĚNA",S17)))</formula>
    </cfRule>
  </conditionalFormatting>
  <conditionalFormatting sqref="P12:T200">
    <cfRule type="expression" dxfId="6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  <x14:dataValidation type="list" allowBlank="1" showInputMessage="1" showErrorMessage="1">
          <x14:formula1>
            <xm:f>'pomocný list 1'!$A$9:$A$12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D10" sqref="D10:H10"/>
    </sheetView>
  </sheetViews>
  <sheetFormatPr defaultRowHeight="14.5" x14ac:dyDescent="0.35"/>
  <cols>
    <col min="1" max="1" width="8.726562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8.726562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8.726562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65" t="s">
        <v>1</v>
      </c>
      <c r="C7" s="65"/>
      <c r="D7" s="67" t="s">
        <v>57</v>
      </c>
      <c r="E7" s="67"/>
      <c r="F7" s="67"/>
      <c r="G7" s="67"/>
      <c r="H7" s="67"/>
      <c r="I7" s="11"/>
      <c r="J7" s="11"/>
      <c r="K7" s="11"/>
      <c r="L7" s="11"/>
      <c r="N7" s="2"/>
      <c r="O7" s="1"/>
      <c r="P7" s="63" t="s">
        <v>9</v>
      </c>
      <c r="Q7" s="63"/>
      <c r="R7" s="63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12"/>
      <c r="BN7" s="1"/>
    </row>
    <row r="8" spans="2:66" ht="18.5" x14ac:dyDescent="0.35">
      <c r="B8" s="65" t="s">
        <v>28</v>
      </c>
      <c r="C8" s="65"/>
      <c r="D8" s="67" t="s">
        <v>30</v>
      </c>
      <c r="E8" s="67"/>
      <c r="F8" s="67"/>
      <c r="G8" s="67"/>
      <c r="H8" s="67"/>
      <c r="I8" s="11"/>
      <c r="J8" s="11"/>
      <c r="K8" s="11"/>
      <c r="L8" s="11"/>
      <c r="N8" s="2"/>
      <c r="O8" s="1"/>
      <c r="P8" s="63"/>
      <c r="Q8" s="63"/>
      <c r="R8" s="63"/>
      <c r="S8" s="72"/>
      <c r="T8" s="72"/>
      <c r="U8" s="12"/>
      <c r="BN8" s="1"/>
    </row>
    <row r="9" spans="2:66" ht="18.5" x14ac:dyDescent="0.35">
      <c r="B9" s="65" t="s">
        <v>14</v>
      </c>
      <c r="C9" s="65"/>
      <c r="D9" s="67" t="s">
        <v>93</v>
      </c>
      <c r="E9" s="67"/>
      <c r="F9" s="67"/>
      <c r="G9" s="67"/>
      <c r="H9" s="67"/>
      <c r="I9" s="62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2"/>
      <c r="K9" s="62"/>
      <c r="L9" s="62"/>
      <c r="M9" s="62"/>
      <c r="O9" s="23"/>
      <c r="P9" s="63"/>
      <c r="Q9" s="63"/>
      <c r="R9" s="63"/>
      <c r="S9" s="72"/>
      <c r="T9" s="72"/>
    </row>
    <row r="10" spans="2:66" ht="24.75" customHeight="1" x14ac:dyDescent="0.35">
      <c r="B10" s="66" t="s">
        <v>27</v>
      </c>
      <c r="C10" s="66"/>
      <c r="D10" s="68">
        <v>44634</v>
      </c>
      <c r="E10" s="68"/>
      <c r="F10" s="68"/>
      <c r="G10" s="68"/>
      <c r="H10" s="68"/>
      <c r="I10" s="11"/>
      <c r="J10" s="11"/>
      <c r="K10" s="11"/>
      <c r="L10" s="11"/>
      <c r="O10" s="23"/>
      <c r="P10" s="63"/>
      <c r="Q10" s="63"/>
      <c r="R10" s="63"/>
      <c r="S10" s="72"/>
      <c r="T10" s="72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9"/>
      <c r="Q12" s="70"/>
      <c r="R12" s="71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148</v>
      </c>
      <c r="D13" s="26" t="s">
        <v>100</v>
      </c>
      <c r="E13" s="26"/>
      <c r="F13" s="26"/>
      <c r="G13" s="27"/>
      <c r="H13" s="24"/>
      <c r="I13" s="25" t="s">
        <v>290</v>
      </c>
      <c r="J13" s="25" t="s">
        <v>166</v>
      </c>
      <c r="K13" s="24"/>
      <c r="L13" s="21" t="s">
        <v>59</v>
      </c>
      <c r="M13" s="21">
        <f>IFERROR(VLOOKUP(L13,'Zájmové skupiny'!$C$3:$D$27,2,0),"")</f>
        <v>1</v>
      </c>
      <c r="N13" s="21" t="s">
        <v>2</v>
      </c>
      <c r="O13" s="1"/>
      <c r="P13" s="59" t="s">
        <v>6</v>
      </c>
      <c r="Q13" s="60"/>
      <c r="R13" s="61"/>
      <c r="S13" s="38">
        <f>COUNTIF(N13:N212,"veřejný")</f>
        <v>4</v>
      </c>
      <c r="T13" s="39">
        <f>$S$13/$S$15</f>
        <v>0.44444444444444442</v>
      </c>
      <c r="BN13" s="1"/>
    </row>
    <row r="14" spans="2:66" x14ac:dyDescent="0.35">
      <c r="B14" s="3">
        <v>2</v>
      </c>
      <c r="C14" s="51" t="s">
        <v>225</v>
      </c>
      <c r="D14" s="26"/>
      <c r="E14" s="25"/>
      <c r="F14" s="25"/>
      <c r="G14" s="28"/>
      <c r="H14" s="22"/>
      <c r="I14" s="26" t="s">
        <v>301</v>
      </c>
      <c r="J14" s="26" t="s">
        <v>302</v>
      </c>
      <c r="K14" s="24"/>
      <c r="L14" s="21" t="s">
        <v>64</v>
      </c>
      <c r="M14" s="21">
        <f>IFERROR(VLOOKUP(L14,'Zájmové skupiny'!$C$3:$D$27,2,0),"")</f>
        <v>6</v>
      </c>
      <c r="N14" s="21" t="s">
        <v>3</v>
      </c>
      <c r="O14" s="1"/>
      <c r="P14" s="6" t="s">
        <v>5</v>
      </c>
      <c r="Q14" s="52"/>
      <c r="R14" s="53"/>
      <c r="S14" s="38">
        <f>COUNTIF(N13:N212,"soukromý")</f>
        <v>5</v>
      </c>
      <c r="T14" s="39">
        <f>$S$14/$S$15</f>
        <v>0.55555555555555558</v>
      </c>
      <c r="BN14" s="1"/>
    </row>
    <row r="15" spans="2:66" x14ac:dyDescent="0.35">
      <c r="B15" s="3">
        <v>3</v>
      </c>
      <c r="C15" s="30" t="s">
        <v>94</v>
      </c>
      <c r="D15" s="26" t="s">
        <v>100</v>
      </c>
      <c r="E15" s="25"/>
      <c r="F15" s="25"/>
      <c r="G15" s="28"/>
      <c r="H15" s="22"/>
      <c r="I15" s="26" t="s">
        <v>111</v>
      </c>
      <c r="J15" s="26" t="s">
        <v>112</v>
      </c>
      <c r="K15" s="24"/>
      <c r="L15" s="21" t="s">
        <v>61</v>
      </c>
      <c r="M15" s="21">
        <f>IFERROR(VLOOKUP(L15,'Zájmové skupiny'!$C$3:$D$27,2,0),"")</f>
        <v>3</v>
      </c>
      <c r="N15" s="21" t="s">
        <v>3</v>
      </c>
      <c r="O15" s="1"/>
      <c r="P15" s="59" t="s">
        <v>4</v>
      </c>
      <c r="Q15" s="60"/>
      <c r="R15" s="61"/>
      <c r="S15" s="38">
        <f>SUBTOTAL(3,N13:N212)</f>
        <v>9</v>
      </c>
      <c r="T15" s="40">
        <f>T13+T14</f>
        <v>1</v>
      </c>
      <c r="BN15" s="1"/>
    </row>
    <row r="16" spans="2:66" x14ac:dyDescent="0.35">
      <c r="B16" s="3">
        <v>4</v>
      </c>
      <c r="C16" s="51" t="s">
        <v>95</v>
      </c>
      <c r="D16" s="26"/>
      <c r="E16" s="25"/>
      <c r="F16" s="25"/>
      <c r="G16" s="54"/>
      <c r="H16" s="22"/>
      <c r="I16" s="26" t="s">
        <v>113</v>
      </c>
      <c r="J16" s="26" t="s">
        <v>114</v>
      </c>
      <c r="K16" s="24"/>
      <c r="L16" s="21" t="s">
        <v>63</v>
      </c>
      <c r="M16" s="21">
        <f>IFERROR(VLOOKUP(L16,'Zájmové skupiny'!$C$3:$D$27,2,0),"")</f>
        <v>5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226</v>
      </c>
      <c r="D17" s="26"/>
      <c r="E17" s="25"/>
      <c r="F17" s="25"/>
      <c r="G17" s="28"/>
      <c r="H17" s="22"/>
      <c r="I17" s="26" t="s">
        <v>106</v>
      </c>
      <c r="J17" s="26" t="s">
        <v>109</v>
      </c>
      <c r="K17" s="24"/>
      <c r="L17" s="21" t="s">
        <v>62</v>
      </c>
      <c r="M17" s="21">
        <f>IFERROR(VLOOKUP(L17,'Zájmové skupiny'!$C$3:$D$27,2,0),"")</f>
        <v>4</v>
      </c>
      <c r="N17" s="21" t="s">
        <v>3</v>
      </c>
      <c r="O17" s="1"/>
      <c r="P17" s="63" t="s">
        <v>9</v>
      </c>
      <c r="Q17" s="63"/>
      <c r="R17" s="63"/>
      <c r="S17" s="64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4"/>
      <c r="BN17" s="1"/>
    </row>
    <row r="18" spans="2:66" ht="18.75" customHeight="1" x14ac:dyDescent="0.35">
      <c r="B18" s="3">
        <v>6</v>
      </c>
      <c r="C18" s="51" t="s">
        <v>97</v>
      </c>
      <c r="D18" s="26"/>
      <c r="E18" s="25"/>
      <c r="F18" s="25"/>
      <c r="G18" s="28"/>
      <c r="H18" s="22"/>
      <c r="I18" s="26" t="s">
        <v>107</v>
      </c>
      <c r="J18" s="26" t="s">
        <v>108</v>
      </c>
      <c r="K18" s="24"/>
      <c r="L18" s="21" t="s">
        <v>59</v>
      </c>
      <c r="M18" s="21">
        <f>IFERROR(VLOOKUP(L18,'Zájmové skupiny'!$C$3:$D$27,2,0),"")</f>
        <v>1</v>
      </c>
      <c r="N18" s="21" t="s">
        <v>2</v>
      </c>
      <c r="O18" s="1"/>
      <c r="P18" s="63"/>
      <c r="Q18" s="63"/>
      <c r="R18" s="63"/>
      <c r="S18" s="64"/>
      <c r="T18" s="64"/>
      <c r="BN18" s="1"/>
    </row>
    <row r="19" spans="2:66" ht="16.5" customHeight="1" x14ac:dyDescent="0.35">
      <c r="B19" s="3">
        <v>7</v>
      </c>
      <c r="C19" s="30" t="s">
        <v>227</v>
      </c>
      <c r="D19" s="26" t="s">
        <v>92</v>
      </c>
      <c r="E19" s="25"/>
      <c r="F19" s="25"/>
      <c r="G19" s="28"/>
      <c r="H19" s="22"/>
      <c r="I19" s="26" t="s">
        <v>104</v>
      </c>
      <c r="J19" s="26" t="s">
        <v>105</v>
      </c>
      <c r="K19" s="24"/>
      <c r="L19" s="21" t="s">
        <v>62</v>
      </c>
      <c r="M19" s="21">
        <f>IFERROR(VLOOKUP(L19,'Zájmové skupiny'!$C$3:$D$27,2,0),"")</f>
        <v>4</v>
      </c>
      <c r="N19" s="21" t="s">
        <v>3</v>
      </c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 t="s">
        <v>98</v>
      </c>
      <c r="D20" s="26" t="s">
        <v>92</v>
      </c>
      <c r="E20" s="25"/>
      <c r="F20" s="25"/>
      <c r="G20" s="28"/>
      <c r="H20" s="22"/>
      <c r="I20" s="26" t="s">
        <v>102</v>
      </c>
      <c r="J20" s="26" t="s">
        <v>103</v>
      </c>
      <c r="K20" s="24"/>
      <c r="L20" s="21" t="s">
        <v>59</v>
      </c>
      <c r="M20" s="21">
        <f>IFERROR(VLOOKUP(L20,'Zájmové skupiny'!$C$3:$D$27,2,0),"")</f>
        <v>1</v>
      </c>
      <c r="N20" s="21" t="s">
        <v>2</v>
      </c>
      <c r="O20" s="1"/>
      <c r="P20" s="69"/>
      <c r="Q20" s="70"/>
      <c r="R20" s="71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 t="s">
        <v>99</v>
      </c>
      <c r="D21" s="25" t="s">
        <v>92</v>
      </c>
      <c r="E21" s="25"/>
      <c r="F21" s="25"/>
      <c r="G21" s="27"/>
      <c r="H21" s="22"/>
      <c r="I21" s="25" t="s">
        <v>200</v>
      </c>
      <c r="J21" s="25" t="s">
        <v>108</v>
      </c>
      <c r="K21" s="22"/>
      <c r="L21" s="21" t="s">
        <v>59</v>
      </c>
      <c r="M21" s="21">
        <f>IFERROR(VLOOKUP(L21,'Zájmové skupiny'!$C$3:$D$27,2,0),"")</f>
        <v>1</v>
      </c>
      <c r="N21" s="21" t="s">
        <v>2</v>
      </c>
      <c r="O21" s="1"/>
      <c r="P21" s="59" t="str">
        <f>'Zájmové skupiny'!C3</f>
        <v>Rozvoj obce</v>
      </c>
      <c r="Q21" s="60"/>
      <c r="R21" s="61"/>
      <c r="S21" s="4">
        <f>COUNTIF($M$13:$M$212,"1")</f>
        <v>4</v>
      </c>
      <c r="T21" s="5">
        <f>$S21/$S$46</f>
        <v>0.44444444444444442</v>
      </c>
      <c r="BN21" s="1"/>
    </row>
    <row r="22" spans="2:66" x14ac:dyDescent="0.3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59" t="str">
        <f>'Zájmové skupiny'!C4</f>
        <v>Zemědělství, lesnictví</v>
      </c>
      <c r="Q22" s="60"/>
      <c r="R22" s="61"/>
      <c r="S22" s="4">
        <f>COUNTIF($M$13:$M$212,"2")</f>
        <v>0</v>
      </c>
      <c r="T22" s="5">
        <f t="shared" ref="T22:T45" si="0">$S22/$S$46</f>
        <v>0</v>
      </c>
      <c r="BN22" s="1"/>
    </row>
    <row r="23" spans="2:66" x14ac:dyDescent="0.3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59" t="str">
        <f>'Zájmové skupiny'!C5</f>
        <v>Podpora společenského života</v>
      </c>
      <c r="Q23" s="60"/>
      <c r="R23" s="61"/>
      <c r="S23" s="4">
        <f>COUNTIF($M$13:$M$212,"3")</f>
        <v>1</v>
      </c>
      <c r="T23" s="5">
        <f t="shared" si="0"/>
        <v>0.1111111111111111</v>
      </c>
      <c r="BN23" s="1"/>
    </row>
    <row r="24" spans="2:66" x14ac:dyDescent="0.3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59" t="str">
        <f>'Zájmové skupiny'!C6</f>
        <v>Podnikání</v>
      </c>
      <c r="Q24" s="60"/>
      <c r="R24" s="61"/>
      <c r="S24" s="4">
        <f>COUNTIF($M$13:$M$212,"4")</f>
        <v>2</v>
      </c>
      <c r="T24" s="5">
        <f t="shared" si="0"/>
        <v>0.22222222222222221</v>
      </c>
      <c r="BN24" s="1"/>
    </row>
    <row r="25" spans="2:66" x14ac:dyDescent="0.3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59" t="str">
        <f>'Zájmové skupiny'!C7</f>
        <v>Cestovní ruch</v>
      </c>
      <c r="Q25" s="60"/>
      <c r="R25" s="61"/>
      <c r="S25" s="4">
        <f>COUNTIF($M$13:$M$212,"5")</f>
        <v>1</v>
      </c>
      <c r="T25" s="5">
        <f t="shared" si="0"/>
        <v>0.1111111111111111</v>
      </c>
      <c r="BN25" s="1"/>
    </row>
    <row r="26" spans="2:66" x14ac:dyDescent="0.3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59" t="str">
        <f>'Zájmové skupiny'!C8</f>
        <v>Hasiči</v>
      </c>
      <c r="Q26" s="60"/>
      <c r="R26" s="61"/>
      <c r="S26" s="4">
        <f>COUNTIF($M$13:$M$212,"6")</f>
        <v>1</v>
      </c>
      <c r="T26" s="5">
        <f t="shared" si="0"/>
        <v>0.1111111111111111</v>
      </c>
      <c r="BN26" s="1"/>
    </row>
    <row r="27" spans="2:66" x14ac:dyDescent="0.3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59">
        <f>'Zájmové skupiny'!C9</f>
        <v>0</v>
      </c>
      <c r="Q27" s="60"/>
      <c r="R27" s="61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59">
        <f>'Zájmové skupiny'!C10</f>
        <v>0</v>
      </c>
      <c r="Q28" s="60"/>
      <c r="R28" s="61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59">
        <f>'Zájmové skupiny'!C11</f>
        <v>0</v>
      </c>
      <c r="Q29" s="60"/>
      <c r="R29" s="61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59">
        <f>'Zájmové skupiny'!C12</f>
        <v>0</v>
      </c>
      <c r="Q30" s="60"/>
      <c r="R30" s="61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59">
        <f>'Zájmové skupiny'!C13</f>
        <v>0</v>
      </c>
      <c r="Q31" s="60"/>
      <c r="R31" s="61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59">
        <f>'Zájmové skupiny'!C14</f>
        <v>0</v>
      </c>
      <c r="Q32" s="60"/>
      <c r="R32" s="61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59">
        <f>'Zájmové skupiny'!C15</f>
        <v>0</v>
      </c>
      <c r="Q33" s="60"/>
      <c r="R33" s="61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59">
        <f>'Zájmové skupiny'!C16</f>
        <v>0</v>
      </c>
      <c r="Q34" s="60"/>
      <c r="R34" s="61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59">
        <f>'Zájmové skupiny'!C17</f>
        <v>0</v>
      </c>
      <c r="Q35" s="60"/>
      <c r="R35" s="61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59">
        <f>'Zájmové skupiny'!C18</f>
        <v>0</v>
      </c>
      <c r="Q36" s="60"/>
      <c r="R36" s="61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59">
        <f>'Zájmové skupiny'!C19</f>
        <v>0</v>
      </c>
      <c r="Q37" s="60"/>
      <c r="R37" s="61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59">
        <f>'Zájmové skupiny'!C20</f>
        <v>0</v>
      </c>
      <c r="Q38" s="60"/>
      <c r="R38" s="61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59">
        <f>'Zájmové skupiny'!C21</f>
        <v>0</v>
      </c>
      <c r="Q39" s="60"/>
      <c r="R39" s="61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59">
        <f>'Zájmové skupiny'!C22</f>
        <v>0</v>
      </c>
      <c r="Q40" s="60"/>
      <c r="R40" s="61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59">
        <f>'Zájmové skupiny'!C23</f>
        <v>0</v>
      </c>
      <c r="Q41" s="60"/>
      <c r="R41" s="61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59">
        <f>'Zájmové skupiny'!C24</f>
        <v>0</v>
      </c>
      <c r="Q42" s="60"/>
      <c r="R42" s="61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59">
        <f>'Zájmové skupiny'!C25</f>
        <v>0</v>
      </c>
      <c r="Q43" s="60"/>
      <c r="R43" s="61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59">
        <f>'Zájmové skupiny'!C26</f>
        <v>0</v>
      </c>
      <c r="Q44" s="60"/>
      <c r="R44" s="61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59">
        <f>'Zájmové skupiny'!C27</f>
        <v>0</v>
      </c>
      <c r="Q45" s="60"/>
      <c r="R45" s="61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73" t="s">
        <v>34</v>
      </c>
      <c r="Q46" s="73"/>
      <c r="R46" s="73"/>
      <c r="S46" s="75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9</v>
      </c>
      <c r="T46" s="77">
        <f>SUM(T21:T45)</f>
        <v>1</v>
      </c>
      <c r="BN46" s="1"/>
    </row>
    <row r="47" spans="2:66" x14ac:dyDescent="0.3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74"/>
      <c r="Q47" s="74"/>
      <c r="R47" s="74"/>
      <c r="S47" s="76"/>
      <c r="T47" s="78"/>
      <c r="BN47" s="1"/>
    </row>
    <row r="48" spans="2:66" x14ac:dyDescent="0.3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4:R44"/>
    <mergeCell ref="P45:R45"/>
    <mergeCell ref="P46:R47"/>
    <mergeCell ref="S46:S47"/>
    <mergeCell ref="T46:T47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</mergeCells>
  <conditionalFormatting sqref="S7:T10">
    <cfRule type="containsText" dxfId="5" priority="3" operator="containsText" text="NESPLNĚNA">
      <formula>NOT(ISERROR(SEARCH("NESPLNĚNA",S7)))</formula>
    </cfRule>
  </conditionalFormatting>
  <conditionalFormatting sqref="S17:T18">
    <cfRule type="containsText" dxfId="4" priority="2" operator="containsText" text="NESPLNĚNA">
      <formula>NOT(ISERROR(SEARCH("NESPLNĚNA",S17)))</formula>
    </cfRule>
  </conditionalFormatting>
  <conditionalFormatting sqref="P12:T200">
    <cfRule type="expression" dxfId="3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tabSelected="1" topLeftCell="B1" zoomScale="60" zoomScaleNormal="60" workbookViewId="0">
      <pane ySplit="12" topLeftCell="A58" activePane="bottomLeft" state="frozen"/>
      <selection pane="bottomLeft" activeCell="E65" sqref="E65"/>
    </sheetView>
  </sheetViews>
  <sheetFormatPr defaultRowHeight="14.5" x14ac:dyDescent="0.35"/>
  <cols>
    <col min="1" max="1" width="8.726562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8.726562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8.726562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65" t="s">
        <v>1</v>
      </c>
      <c r="C7" s="65"/>
      <c r="D7" s="67" t="s">
        <v>57</v>
      </c>
      <c r="E7" s="67"/>
      <c r="F7" s="67"/>
      <c r="G7" s="67"/>
      <c r="H7" s="67"/>
      <c r="I7" s="11"/>
      <c r="J7" s="11"/>
      <c r="K7" s="11"/>
      <c r="L7" s="11"/>
      <c r="N7" s="2"/>
      <c r="O7" s="1"/>
      <c r="P7" s="63" t="s">
        <v>9</v>
      </c>
      <c r="Q7" s="63"/>
      <c r="R7" s="63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12"/>
      <c r="BN7" s="1"/>
    </row>
    <row r="8" spans="2:66" ht="18.5" x14ac:dyDescent="0.35">
      <c r="B8" s="65" t="s">
        <v>28</v>
      </c>
      <c r="C8" s="65"/>
      <c r="D8" s="67" t="s">
        <v>29</v>
      </c>
      <c r="E8" s="67"/>
      <c r="F8" s="67"/>
      <c r="G8" s="67"/>
      <c r="H8" s="67"/>
      <c r="I8" s="11"/>
      <c r="J8" s="11"/>
      <c r="K8" s="11"/>
      <c r="L8" s="11"/>
      <c r="N8" s="2"/>
      <c r="O8" s="1"/>
      <c r="P8" s="63"/>
      <c r="Q8" s="63"/>
      <c r="R8" s="63"/>
      <c r="S8" s="72"/>
      <c r="T8" s="72"/>
      <c r="U8" s="12"/>
      <c r="BN8" s="1"/>
    </row>
    <row r="9" spans="2:66" ht="18.5" x14ac:dyDescent="0.35">
      <c r="B9" s="65" t="s">
        <v>14</v>
      </c>
      <c r="C9" s="65"/>
      <c r="D9" s="67" t="s">
        <v>115</v>
      </c>
      <c r="E9" s="67"/>
      <c r="F9" s="67"/>
      <c r="G9" s="67"/>
      <c r="H9" s="67"/>
      <c r="I9" s="62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2"/>
      <c r="K9" s="62"/>
      <c r="L9" s="62"/>
      <c r="M9" s="62"/>
      <c r="O9" s="23"/>
      <c r="P9" s="63"/>
      <c r="Q9" s="63"/>
      <c r="R9" s="63"/>
      <c r="S9" s="72"/>
      <c r="T9" s="72"/>
    </row>
    <row r="10" spans="2:66" ht="24.75" customHeight="1" x14ac:dyDescent="0.35">
      <c r="B10" s="66" t="s">
        <v>27</v>
      </c>
      <c r="C10" s="66"/>
      <c r="D10" s="68">
        <v>44634</v>
      </c>
      <c r="E10" s="68"/>
      <c r="F10" s="68"/>
      <c r="G10" s="68"/>
      <c r="H10" s="68"/>
      <c r="I10" s="11"/>
      <c r="J10" s="11"/>
      <c r="K10" s="11"/>
      <c r="L10" s="11"/>
      <c r="O10" s="23"/>
      <c r="P10" s="63"/>
      <c r="Q10" s="63"/>
      <c r="R10" s="63"/>
      <c r="S10" s="72"/>
      <c r="T10" s="72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9"/>
      <c r="Q12" s="70"/>
      <c r="R12" s="71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228</v>
      </c>
      <c r="D13" s="26"/>
      <c r="E13" s="26"/>
      <c r="F13" s="26"/>
      <c r="G13" s="27">
        <v>71214488</v>
      </c>
      <c r="H13" s="24"/>
      <c r="I13" s="25" t="s">
        <v>158</v>
      </c>
      <c r="J13" s="25" t="s">
        <v>82</v>
      </c>
      <c r="K13" s="24"/>
      <c r="L13" s="21" t="s">
        <v>61</v>
      </c>
      <c r="M13" s="21">
        <f>IFERROR(VLOOKUP(L13,'Zájmové skupiny'!$C$3:$D$27,2,0),"")</f>
        <v>3</v>
      </c>
      <c r="N13" s="21" t="s">
        <v>2</v>
      </c>
      <c r="O13" s="1"/>
      <c r="P13" s="59" t="s">
        <v>6</v>
      </c>
      <c r="Q13" s="60"/>
      <c r="R13" s="61"/>
      <c r="S13" s="38">
        <f>COUNTIF(N13:N212,"veřejný")</f>
        <v>41</v>
      </c>
      <c r="T13" s="39">
        <f>$S$13/$S$15</f>
        <v>0.4823529411764706</v>
      </c>
      <c r="BN13" s="1"/>
    </row>
    <row r="14" spans="2:66" x14ac:dyDescent="0.35">
      <c r="B14" s="3">
        <v>2</v>
      </c>
      <c r="C14" s="51" t="s">
        <v>116</v>
      </c>
      <c r="D14" s="26"/>
      <c r="E14" s="25"/>
      <c r="F14" s="25"/>
      <c r="G14" s="28">
        <v>579777</v>
      </c>
      <c r="H14" s="22"/>
      <c r="I14" s="26" t="s">
        <v>159</v>
      </c>
      <c r="J14" s="26" t="s">
        <v>160</v>
      </c>
      <c r="K14" s="24"/>
      <c r="L14" s="21" t="s">
        <v>59</v>
      </c>
      <c r="M14" s="21">
        <f>IFERROR(VLOOKUP(L14,'Zájmové skupiny'!$C$3:$D$27,2,0),"")</f>
        <v>1</v>
      </c>
      <c r="N14" s="21" t="s">
        <v>2</v>
      </c>
      <c r="O14" s="1"/>
      <c r="P14" s="6" t="s">
        <v>5</v>
      </c>
      <c r="Q14" s="52"/>
      <c r="R14" s="53"/>
      <c r="S14" s="38">
        <f>COUNTIF(N13:N212,"soukromý")</f>
        <v>44</v>
      </c>
      <c r="T14" s="39">
        <f>$S$14/$S$15</f>
        <v>0.51764705882352946</v>
      </c>
      <c r="BN14" s="1"/>
    </row>
    <row r="15" spans="2:66" x14ac:dyDescent="0.35">
      <c r="B15" s="3">
        <v>3</v>
      </c>
      <c r="C15" s="30" t="s">
        <v>117</v>
      </c>
      <c r="D15" s="26"/>
      <c r="E15" s="25"/>
      <c r="F15" s="25"/>
      <c r="G15" s="28">
        <v>267236</v>
      </c>
      <c r="H15" s="22"/>
      <c r="I15" s="26" t="s">
        <v>161</v>
      </c>
      <c r="J15" s="26" t="s">
        <v>85</v>
      </c>
      <c r="K15" s="24"/>
      <c r="L15" s="21" t="s">
        <v>59</v>
      </c>
      <c r="M15" s="21">
        <f>IFERROR(VLOOKUP(L15,'Zájmové skupiny'!$C$3:$D$27,2,0),"")</f>
        <v>1</v>
      </c>
      <c r="N15" s="21" t="s">
        <v>2</v>
      </c>
      <c r="O15" s="1"/>
      <c r="P15" s="59" t="s">
        <v>4</v>
      </c>
      <c r="Q15" s="60"/>
      <c r="R15" s="61"/>
      <c r="S15" s="38">
        <f>SUBTOTAL(3,N13:N212)</f>
        <v>85</v>
      </c>
      <c r="T15" s="40">
        <f>T13+T14</f>
        <v>1</v>
      </c>
      <c r="BN15" s="1"/>
    </row>
    <row r="16" spans="2:66" x14ac:dyDescent="0.35">
      <c r="B16" s="3">
        <v>4</v>
      </c>
      <c r="C16" s="51" t="s">
        <v>99</v>
      </c>
      <c r="D16" s="26" t="s">
        <v>92</v>
      </c>
      <c r="E16" s="25"/>
      <c r="F16" s="25"/>
      <c r="G16" s="54">
        <v>267406</v>
      </c>
      <c r="H16" s="22"/>
      <c r="I16" s="26" t="s">
        <v>276</v>
      </c>
      <c r="J16" s="26" t="s">
        <v>108</v>
      </c>
      <c r="K16" s="24"/>
      <c r="L16" s="21" t="s">
        <v>59</v>
      </c>
      <c r="M16" s="21">
        <f>IFERROR(VLOOKUP(L16,'Zájmové skupiny'!$C$3:$D$27,2,0),"")</f>
        <v>1</v>
      </c>
      <c r="N16" s="21" t="s">
        <v>2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118</v>
      </c>
      <c r="D17" s="26"/>
      <c r="E17" s="25"/>
      <c r="F17" s="25"/>
      <c r="G17" s="28">
        <v>267422</v>
      </c>
      <c r="H17" s="22"/>
      <c r="I17" s="26" t="s">
        <v>162</v>
      </c>
      <c r="J17" s="26" t="s">
        <v>114</v>
      </c>
      <c r="K17" s="24"/>
      <c r="L17" s="21" t="s">
        <v>59</v>
      </c>
      <c r="M17" s="21">
        <f>IFERROR(VLOOKUP(L17,'Zájmové skupiny'!$C$3:$D$27,2,0),"")</f>
        <v>1</v>
      </c>
      <c r="N17" s="21" t="s">
        <v>2</v>
      </c>
      <c r="O17" s="1"/>
      <c r="P17" s="63" t="s">
        <v>9</v>
      </c>
      <c r="Q17" s="63"/>
      <c r="R17" s="63"/>
      <c r="S17" s="64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4"/>
      <c r="BN17" s="1"/>
    </row>
    <row r="18" spans="2:66" ht="18.75" customHeight="1" x14ac:dyDescent="0.35">
      <c r="B18" s="3">
        <v>6</v>
      </c>
      <c r="C18" s="51" t="s">
        <v>119</v>
      </c>
      <c r="D18" s="26"/>
      <c r="E18" s="25"/>
      <c r="F18" s="25"/>
      <c r="G18" s="28">
        <v>267546</v>
      </c>
      <c r="H18" s="22"/>
      <c r="I18" s="26" t="s">
        <v>163</v>
      </c>
      <c r="J18" s="26" t="s">
        <v>164</v>
      </c>
      <c r="K18" s="24"/>
      <c r="L18" s="21" t="s">
        <v>59</v>
      </c>
      <c r="M18" s="21">
        <f>IFERROR(VLOOKUP(L18,'Zájmové skupiny'!$C$3:$D$27,2,0),"")</f>
        <v>1</v>
      </c>
      <c r="N18" s="21" t="s">
        <v>2</v>
      </c>
      <c r="O18" s="1"/>
      <c r="P18" s="63"/>
      <c r="Q18" s="63"/>
      <c r="R18" s="63"/>
      <c r="S18" s="64"/>
      <c r="T18" s="64"/>
      <c r="BN18" s="1"/>
    </row>
    <row r="19" spans="2:66" ht="16.5" customHeight="1" x14ac:dyDescent="0.35">
      <c r="B19" s="3">
        <v>7</v>
      </c>
      <c r="C19" s="30" t="s">
        <v>120</v>
      </c>
      <c r="D19" s="26"/>
      <c r="E19" s="25"/>
      <c r="F19" s="25"/>
      <c r="G19" s="28">
        <v>579858</v>
      </c>
      <c r="H19" s="22"/>
      <c r="I19" s="26" t="s">
        <v>212</v>
      </c>
      <c r="J19" s="26" t="s">
        <v>199</v>
      </c>
      <c r="K19" s="24"/>
      <c r="L19" s="21" t="s">
        <v>59</v>
      </c>
      <c r="M19" s="21">
        <f>IFERROR(VLOOKUP(L19,'Zájmové skupiny'!$C$3:$D$27,2,0),"")</f>
        <v>1</v>
      </c>
      <c r="N19" s="21" t="s">
        <v>2</v>
      </c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 t="s">
        <v>81</v>
      </c>
      <c r="D20" s="26"/>
      <c r="E20" s="25"/>
      <c r="F20" s="25"/>
      <c r="G20" s="28">
        <v>267597</v>
      </c>
      <c r="H20" s="22"/>
      <c r="I20" s="26" t="s">
        <v>83</v>
      </c>
      <c r="J20" s="26" t="s">
        <v>82</v>
      </c>
      <c r="K20" s="24"/>
      <c r="L20" s="21" t="s">
        <v>61</v>
      </c>
      <c r="M20" s="21">
        <f>IFERROR(VLOOKUP(L20,'Zájmové skupiny'!$C$3:$D$27,2,0),"")</f>
        <v>3</v>
      </c>
      <c r="N20" s="21" t="s">
        <v>2</v>
      </c>
      <c r="O20" s="1"/>
      <c r="P20" s="69"/>
      <c r="Q20" s="70"/>
      <c r="R20" s="71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 t="s">
        <v>121</v>
      </c>
      <c r="D21" s="25"/>
      <c r="E21" s="25"/>
      <c r="F21" s="25"/>
      <c r="G21" s="27">
        <v>579904</v>
      </c>
      <c r="H21" s="22"/>
      <c r="I21" s="25" t="s">
        <v>165</v>
      </c>
      <c r="J21" s="25" t="s">
        <v>160</v>
      </c>
      <c r="K21" s="22"/>
      <c r="L21" s="21" t="s">
        <v>59</v>
      </c>
      <c r="M21" s="21">
        <f>IFERROR(VLOOKUP(L21,'Zájmové skupiny'!$C$3:$D$27,2,0),"")</f>
        <v>1</v>
      </c>
      <c r="N21" s="21" t="s">
        <v>2</v>
      </c>
      <c r="O21" s="1"/>
      <c r="P21" s="59" t="str">
        <f>'Zájmové skupiny'!C3</f>
        <v>Rozvoj obce</v>
      </c>
      <c r="Q21" s="60"/>
      <c r="R21" s="61"/>
      <c r="S21" s="4">
        <f>COUNTIF($M$13:$M$212,"1")</f>
        <v>37</v>
      </c>
      <c r="T21" s="5">
        <f>$S21/$S$46</f>
        <v>0.43529411764705883</v>
      </c>
      <c r="BN21" s="1"/>
    </row>
    <row r="22" spans="2:66" x14ac:dyDescent="0.35">
      <c r="B22" s="3">
        <v>10</v>
      </c>
      <c r="C22" s="51" t="s">
        <v>122</v>
      </c>
      <c r="D22" s="25"/>
      <c r="E22" s="25"/>
      <c r="F22" s="25"/>
      <c r="G22" s="27">
        <v>579947</v>
      </c>
      <c r="H22" s="22"/>
      <c r="I22" s="25" t="s">
        <v>166</v>
      </c>
      <c r="J22" s="25" t="s">
        <v>167</v>
      </c>
      <c r="K22" s="22"/>
      <c r="L22" s="21" t="s">
        <v>59</v>
      </c>
      <c r="M22" s="21">
        <f>IFERROR(VLOOKUP(L22,'Zájmové skupiny'!$C$3:$D$27,2,0),"")</f>
        <v>1</v>
      </c>
      <c r="N22" s="21" t="s">
        <v>2</v>
      </c>
      <c r="O22" s="1"/>
      <c r="P22" s="59" t="str">
        <f>'Zájmové skupiny'!C4</f>
        <v>Zemědělství, lesnictví</v>
      </c>
      <c r="Q22" s="60"/>
      <c r="R22" s="61"/>
      <c r="S22" s="4">
        <f>COUNTIF($M$13:$M$212,"2")</f>
        <v>9</v>
      </c>
      <c r="T22" s="5">
        <f t="shared" ref="T22:T45" si="0">$S22/$S$46</f>
        <v>0.10588235294117647</v>
      </c>
      <c r="BN22" s="1"/>
    </row>
    <row r="23" spans="2:66" x14ac:dyDescent="0.35">
      <c r="B23" s="3">
        <v>11</v>
      </c>
      <c r="C23" s="30" t="s">
        <v>123</v>
      </c>
      <c r="D23" s="25" t="s">
        <v>92</v>
      </c>
      <c r="E23" s="25"/>
      <c r="F23" s="25"/>
      <c r="G23" s="27">
        <v>267830</v>
      </c>
      <c r="H23" s="22"/>
      <c r="I23" s="25" t="s">
        <v>168</v>
      </c>
      <c r="J23" s="25" t="s">
        <v>169</v>
      </c>
      <c r="K23" s="22"/>
      <c r="L23" s="21" t="s">
        <v>59</v>
      </c>
      <c r="M23" s="21">
        <f>IFERROR(VLOOKUP(L23,'Zájmové skupiny'!$C$3:$D$27,2,0),"")</f>
        <v>1</v>
      </c>
      <c r="N23" s="21" t="s">
        <v>2</v>
      </c>
      <c r="O23" s="1"/>
      <c r="P23" s="59" t="str">
        <f>'Zájmové skupiny'!C5</f>
        <v>Podpora společenského života</v>
      </c>
      <c r="Q23" s="60"/>
      <c r="R23" s="61"/>
      <c r="S23" s="4">
        <f>COUNTIF($M$13:$M$212,"3")</f>
        <v>18</v>
      </c>
      <c r="T23" s="5">
        <f t="shared" si="0"/>
        <v>0.21176470588235294</v>
      </c>
      <c r="BN23" s="1"/>
    </row>
    <row r="24" spans="2:66" x14ac:dyDescent="0.35">
      <c r="B24" s="3">
        <v>12</v>
      </c>
      <c r="C24" s="51" t="s">
        <v>124</v>
      </c>
      <c r="D24" s="25"/>
      <c r="E24" s="25"/>
      <c r="F24" s="25"/>
      <c r="G24" s="27">
        <v>579971</v>
      </c>
      <c r="H24" s="22"/>
      <c r="I24" s="25" t="s">
        <v>170</v>
      </c>
      <c r="J24" s="25" t="s">
        <v>171</v>
      </c>
      <c r="K24" s="22"/>
      <c r="L24" s="21" t="s">
        <v>59</v>
      </c>
      <c r="M24" s="21">
        <f>IFERROR(VLOOKUP(L24,'Zájmové skupiny'!$C$3:$D$27,2,0),"")</f>
        <v>1</v>
      </c>
      <c r="N24" s="21" t="s">
        <v>2</v>
      </c>
      <c r="O24" s="1"/>
      <c r="P24" s="59" t="str">
        <f>'Zájmové skupiny'!C6</f>
        <v>Podnikání</v>
      </c>
      <c r="Q24" s="60"/>
      <c r="R24" s="61"/>
      <c r="S24" s="4">
        <f>COUNTIF($M$13:$M$212,"4")</f>
        <v>4</v>
      </c>
      <c r="T24" s="5">
        <f t="shared" si="0"/>
        <v>4.7058823529411764E-2</v>
      </c>
      <c r="BN24" s="1"/>
    </row>
    <row r="25" spans="2:66" x14ac:dyDescent="0.35">
      <c r="B25" s="3">
        <v>13</v>
      </c>
      <c r="C25" s="51" t="s">
        <v>125</v>
      </c>
      <c r="D25" s="25" t="s">
        <v>229</v>
      </c>
      <c r="E25" s="25"/>
      <c r="F25" s="25"/>
      <c r="G25" s="27">
        <v>267929</v>
      </c>
      <c r="H25" s="22"/>
      <c r="I25" s="25" t="s">
        <v>172</v>
      </c>
      <c r="J25" s="25" t="s">
        <v>173</v>
      </c>
      <c r="K25" s="22"/>
      <c r="L25" s="21" t="s">
        <v>59</v>
      </c>
      <c r="M25" s="21">
        <f>IFERROR(VLOOKUP(L25,'Zájmové skupiny'!$C$3:$D$27,2,0),"")</f>
        <v>1</v>
      </c>
      <c r="N25" s="21" t="s">
        <v>2</v>
      </c>
      <c r="O25" s="1"/>
      <c r="P25" s="59" t="str">
        <f>'Zájmové skupiny'!C7</f>
        <v>Cestovní ruch</v>
      </c>
      <c r="Q25" s="60"/>
      <c r="R25" s="61"/>
      <c r="S25" s="4">
        <f>COUNTIF($M$13:$M$212,"5")</f>
        <v>3</v>
      </c>
      <c r="T25" s="5">
        <f t="shared" si="0"/>
        <v>3.5294117647058823E-2</v>
      </c>
      <c r="BN25" s="1"/>
    </row>
    <row r="26" spans="2:66" x14ac:dyDescent="0.35">
      <c r="B26" s="3">
        <v>14</v>
      </c>
      <c r="C26" s="51" t="s">
        <v>126</v>
      </c>
      <c r="D26" s="25"/>
      <c r="E26" s="25"/>
      <c r="F26" s="25"/>
      <c r="G26" s="27">
        <v>580031</v>
      </c>
      <c r="H26" s="22"/>
      <c r="I26" s="25" t="s">
        <v>174</v>
      </c>
      <c r="J26" s="25" t="s">
        <v>175</v>
      </c>
      <c r="K26" s="22"/>
      <c r="L26" s="21" t="s">
        <v>59</v>
      </c>
      <c r="M26" s="21">
        <f>IFERROR(VLOOKUP(L26,'Zájmové skupiny'!$C$3:$D$27,2,0),"")</f>
        <v>1</v>
      </c>
      <c r="N26" s="21" t="s">
        <v>2</v>
      </c>
      <c r="O26" s="1"/>
      <c r="P26" s="59" t="str">
        <f>'Zájmové skupiny'!C8</f>
        <v>Hasiči</v>
      </c>
      <c r="Q26" s="60"/>
      <c r="R26" s="61"/>
      <c r="S26" s="4">
        <f>COUNTIF($M$13:$M$212,"6")</f>
        <v>14</v>
      </c>
      <c r="T26" s="5">
        <f t="shared" si="0"/>
        <v>0.16470588235294117</v>
      </c>
      <c r="BN26" s="1"/>
    </row>
    <row r="27" spans="2:66" x14ac:dyDescent="0.35">
      <c r="B27" s="3">
        <v>15</v>
      </c>
      <c r="C27" s="51" t="s">
        <v>127</v>
      </c>
      <c r="D27" s="25"/>
      <c r="E27" s="25"/>
      <c r="F27" s="25"/>
      <c r="G27" s="27">
        <v>268178</v>
      </c>
      <c r="H27" s="22"/>
      <c r="I27" s="25" t="s">
        <v>277</v>
      </c>
      <c r="J27" s="25" t="s">
        <v>278</v>
      </c>
      <c r="K27" s="22"/>
      <c r="L27" s="21" t="s">
        <v>59</v>
      </c>
      <c r="M27" s="21">
        <f>IFERROR(VLOOKUP(L27,'Zájmové skupiny'!$C$3:$D$27,2,0),"")</f>
        <v>1</v>
      </c>
      <c r="N27" s="21" t="s">
        <v>2</v>
      </c>
      <c r="O27" s="1"/>
      <c r="P27" s="59">
        <f>'Zájmové skupiny'!C9</f>
        <v>0</v>
      </c>
      <c r="Q27" s="60"/>
      <c r="R27" s="61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 t="s">
        <v>128</v>
      </c>
      <c r="D28" s="25"/>
      <c r="E28" s="25"/>
      <c r="F28" s="25"/>
      <c r="G28" s="27">
        <v>580058</v>
      </c>
      <c r="H28" s="22"/>
      <c r="I28" s="25" t="s">
        <v>177</v>
      </c>
      <c r="J28" s="25" t="s">
        <v>88</v>
      </c>
      <c r="K28" s="22"/>
      <c r="L28" s="21" t="s">
        <v>59</v>
      </c>
      <c r="M28" s="21">
        <f>IFERROR(VLOOKUP(L28,'Zájmové skupiny'!$C$3:$D$27,2,0),"")</f>
        <v>1</v>
      </c>
      <c r="N28" s="21" t="s">
        <v>2</v>
      </c>
      <c r="O28" s="1"/>
      <c r="P28" s="59">
        <f>'Zájmové skupiny'!C10</f>
        <v>0</v>
      </c>
      <c r="Q28" s="60"/>
      <c r="R28" s="61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 t="s">
        <v>129</v>
      </c>
      <c r="D29" s="25"/>
      <c r="E29" s="25"/>
      <c r="F29" s="25"/>
      <c r="G29" s="27">
        <v>580074</v>
      </c>
      <c r="H29" s="22"/>
      <c r="I29" s="25" t="s">
        <v>178</v>
      </c>
      <c r="J29" s="25" t="s">
        <v>101</v>
      </c>
      <c r="K29" s="22"/>
      <c r="L29" s="21" t="s">
        <v>59</v>
      </c>
      <c r="M29" s="21">
        <f>IFERROR(VLOOKUP(L29,'Zájmové skupiny'!$C$3:$D$27,2,0),"")</f>
        <v>1</v>
      </c>
      <c r="N29" s="21" t="s">
        <v>2</v>
      </c>
      <c r="O29" s="1"/>
      <c r="P29" s="59">
        <f>'Zájmové skupiny'!C11</f>
        <v>0</v>
      </c>
      <c r="Q29" s="60"/>
      <c r="R29" s="61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 t="s">
        <v>130</v>
      </c>
      <c r="D30" s="25"/>
      <c r="E30" s="25"/>
      <c r="F30" s="25"/>
      <c r="G30" s="27">
        <v>268372</v>
      </c>
      <c r="H30" s="22"/>
      <c r="I30" s="25" t="s">
        <v>179</v>
      </c>
      <c r="J30" s="25" t="s">
        <v>180</v>
      </c>
      <c r="K30" s="22"/>
      <c r="L30" s="21" t="s">
        <v>59</v>
      </c>
      <c r="M30" s="21">
        <f>IFERROR(VLOOKUP(L30,'Zájmové skupiny'!$C$3:$D$27,2,0),"")</f>
        <v>1</v>
      </c>
      <c r="N30" s="21" t="s">
        <v>2</v>
      </c>
      <c r="O30" s="1"/>
      <c r="P30" s="59">
        <f>'Zájmové skupiny'!C12</f>
        <v>0</v>
      </c>
      <c r="Q30" s="60"/>
      <c r="R30" s="61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 t="s">
        <v>80</v>
      </c>
      <c r="D31" s="25"/>
      <c r="E31" s="25"/>
      <c r="F31" s="25"/>
      <c r="G31" s="27">
        <v>268402</v>
      </c>
      <c r="H31" s="22"/>
      <c r="I31" s="25" t="s">
        <v>84</v>
      </c>
      <c r="J31" s="25" t="s">
        <v>85</v>
      </c>
      <c r="K31" s="22"/>
      <c r="L31" s="21" t="s">
        <v>59</v>
      </c>
      <c r="M31" s="21">
        <f>IFERROR(VLOOKUP(L31,'Zájmové skupiny'!$C$3:$D$27,2,0),"")</f>
        <v>1</v>
      </c>
      <c r="N31" s="21" t="s">
        <v>2</v>
      </c>
      <c r="O31" s="1"/>
      <c r="P31" s="59">
        <f>'Zájmové skupiny'!C13</f>
        <v>0</v>
      </c>
      <c r="Q31" s="60"/>
      <c r="R31" s="61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 t="s">
        <v>131</v>
      </c>
      <c r="D32" s="25"/>
      <c r="E32" s="25"/>
      <c r="F32" s="25"/>
      <c r="G32" s="27">
        <v>268402</v>
      </c>
      <c r="H32" s="22"/>
      <c r="I32" s="25" t="s">
        <v>159</v>
      </c>
      <c r="J32" s="25" t="s">
        <v>82</v>
      </c>
      <c r="K32" s="22"/>
      <c r="L32" s="21" t="s">
        <v>61</v>
      </c>
      <c r="M32" s="21">
        <f>IFERROR(VLOOKUP(L32,'Zájmové skupiny'!$C$3:$D$27,2,0),"")</f>
        <v>3</v>
      </c>
      <c r="N32" s="21" t="s">
        <v>2</v>
      </c>
      <c r="O32" s="1"/>
      <c r="P32" s="59">
        <f>'Zájmové skupiny'!C14</f>
        <v>0</v>
      </c>
      <c r="Q32" s="60"/>
      <c r="R32" s="61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 t="s">
        <v>132</v>
      </c>
      <c r="D33" s="25"/>
      <c r="E33" s="25"/>
      <c r="F33" s="25"/>
      <c r="G33" s="27">
        <v>268470</v>
      </c>
      <c r="H33" s="22"/>
      <c r="I33" s="25" t="s">
        <v>279</v>
      </c>
      <c r="J33" s="25" t="s">
        <v>280</v>
      </c>
      <c r="K33" s="22"/>
      <c r="L33" s="21" t="s">
        <v>59</v>
      </c>
      <c r="M33" s="21">
        <f>IFERROR(VLOOKUP(L33,'Zájmové skupiny'!$C$3:$D$27,2,0),"")</f>
        <v>1</v>
      </c>
      <c r="N33" s="21" t="s">
        <v>2</v>
      </c>
      <c r="O33" s="1"/>
      <c r="P33" s="59">
        <f>'Zájmové skupiny'!C15</f>
        <v>0</v>
      </c>
      <c r="Q33" s="60"/>
      <c r="R33" s="61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 t="s">
        <v>133</v>
      </c>
      <c r="D34" s="25"/>
      <c r="E34" s="25"/>
      <c r="F34" s="25"/>
      <c r="G34" s="27">
        <v>580147</v>
      </c>
      <c r="H34" s="22"/>
      <c r="I34" s="25" t="s">
        <v>281</v>
      </c>
      <c r="J34" s="25" t="s">
        <v>88</v>
      </c>
      <c r="K34" s="22"/>
      <c r="L34" s="21" t="s">
        <v>59</v>
      </c>
      <c r="M34" s="21">
        <f>IFERROR(VLOOKUP(L34,'Zájmové skupiny'!$C$3:$D$27,2,0),"")</f>
        <v>1</v>
      </c>
      <c r="N34" s="21" t="s">
        <v>2</v>
      </c>
      <c r="O34" s="1"/>
      <c r="P34" s="59">
        <f>'Zájmové skupiny'!C16</f>
        <v>0</v>
      </c>
      <c r="Q34" s="60"/>
      <c r="R34" s="61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 t="s">
        <v>134</v>
      </c>
      <c r="D35" s="25" t="s">
        <v>92</v>
      </c>
      <c r="E35" s="25"/>
      <c r="F35" s="25"/>
      <c r="G35" s="27">
        <v>580015</v>
      </c>
      <c r="H35" s="22"/>
      <c r="I35" s="25" t="s">
        <v>219</v>
      </c>
      <c r="J35" s="25" t="s">
        <v>220</v>
      </c>
      <c r="K35" s="22"/>
      <c r="L35" s="21" t="s">
        <v>59</v>
      </c>
      <c r="M35" s="21">
        <f>IFERROR(VLOOKUP(L35,'Zájmové skupiny'!$C$3:$D$27,2,0),"")</f>
        <v>1</v>
      </c>
      <c r="N35" s="21" t="s">
        <v>2</v>
      </c>
      <c r="O35" s="1"/>
      <c r="P35" s="59">
        <f>'Zájmové skupiny'!C17</f>
        <v>0</v>
      </c>
      <c r="Q35" s="60"/>
      <c r="R35" s="61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 t="s">
        <v>135</v>
      </c>
      <c r="D36" s="25" t="s">
        <v>92</v>
      </c>
      <c r="E36" s="25"/>
      <c r="F36" s="25"/>
      <c r="G36" s="27">
        <v>267953</v>
      </c>
      <c r="H36" s="22"/>
      <c r="I36" s="25" t="s">
        <v>181</v>
      </c>
      <c r="J36" s="25" t="s">
        <v>182</v>
      </c>
      <c r="K36" s="22"/>
      <c r="L36" s="21" t="s">
        <v>59</v>
      </c>
      <c r="M36" s="21">
        <f>IFERROR(VLOOKUP(L36,'Zájmové skupiny'!$C$3:$D$27,2,0),"")</f>
        <v>1</v>
      </c>
      <c r="N36" s="21" t="s">
        <v>2</v>
      </c>
      <c r="O36" s="1"/>
      <c r="P36" s="59">
        <f>'Zájmové skupiny'!C18</f>
        <v>0</v>
      </c>
      <c r="Q36" s="60"/>
      <c r="R36" s="61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 t="s">
        <v>136</v>
      </c>
      <c r="D37" s="25"/>
      <c r="E37" s="25"/>
      <c r="F37" s="25"/>
      <c r="G37" s="27">
        <v>268119</v>
      </c>
      <c r="H37" s="22"/>
      <c r="I37" s="25" t="s">
        <v>183</v>
      </c>
      <c r="J37" s="25" t="s">
        <v>176</v>
      </c>
      <c r="K37" s="22"/>
      <c r="L37" s="21" t="s">
        <v>59</v>
      </c>
      <c r="M37" s="21">
        <f>IFERROR(VLOOKUP(L37,'Zájmové skupiny'!$C$3:$D$27,2,0),"")</f>
        <v>1</v>
      </c>
      <c r="N37" s="21" t="s">
        <v>2</v>
      </c>
      <c r="O37" s="1"/>
      <c r="P37" s="59">
        <f>'Zájmové skupiny'!C19</f>
        <v>0</v>
      </c>
      <c r="Q37" s="60"/>
      <c r="R37" s="61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 t="s">
        <v>137</v>
      </c>
      <c r="D38" s="25"/>
      <c r="E38" s="25"/>
      <c r="F38" s="25"/>
      <c r="G38" s="27">
        <v>65197887</v>
      </c>
      <c r="H38" s="22"/>
      <c r="I38" s="25" t="s">
        <v>184</v>
      </c>
      <c r="J38" s="25" t="s">
        <v>85</v>
      </c>
      <c r="K38" s="22"/>
      <c r="L38" s="21" t="s">
        <v>59</v>
      </c>
      <c r="M38" s="21">
        <f>IFERROR(VLOOKUP(L38,'Zájmové skupiny'!$C$3:$D$27,2,0),"")</f>
        <v>1</v>
      </c>
      <c r="N38" s="21" t="s">
        <v>2</v>
      </c>
      <c r="O38" s="1"/>
      <c r="P38" s="59">
        <f>'Zájmové skupiny'!C20</f>
        <v>0</v>
      </c>
      <c r="Q38" s="60"/>
      <c r="R38" s="61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 t="s">
        <v>305</v>
      </c>
      <c r="D39" s="25" t="s">
        <v>92</v>
      </c>
      <c r="E39" s="25"/>
      <c r="F39" s="25"/>
      <c r="G39" s="27">
        <v>267813</v>
      </c>
      <c r="H39" s="22"/>
      <c r="I39" s="25" t="s">
        <v>282</v>
      </c>
      <c r="J39" s="25" t="s">
        <v>196</v>
      </c>
      <c r="K39" s="22"/>
      <c r="L39" s="21" t="s">
        <v>59</v>
      </c>
      <c r="M39" s="21">
        <f>IFERROR(VLOOKUP(L39,'Zájmové skupiny'!$C$3:$D$27,2,0),"")</f>
        <v>1</v>
      </c>
      <c r="N39" s="21" t="s">
        <v>2</v>
      </c>
      <c r="O39" s="1"/>
      <c r="P39" s="59">
        <f>'Zájmové skupiny'!C21</f>
        <v>0</v>
      </c>
      <c r="Q39" s="60"/>
      <c r="R39" s="61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 t="s">
        <v>138</v>
      </c>
      <c r="D40" s="25" t="s">
        <v>283</v>
      </c>
      <c r="E40" s="25"/>
      <c r="F40" s="25"/>
      <c r="G40" s="27">
        <v>179779</v>
      </c>
      <c r="H40" s="22"/>
      <c r="I40" s="25" t="s">
        <v>185</v>
      </c>
      <c r="J40" s="25" t="s">
        <v>186</v>
      </c>
      <c r="K40" s="22"/>
      <c r="L40" s="21" t="s">
        <v>59</v>
      </c>
      <c r="M40" s="21">
        <f>IFERROR(VLOOKUP(L40,'Zájmové skupiny'!$C$3:$D$27,2,0),"")</f>
        <v>1</v>
      </c>
      <c r="N40" s="21" t="s">
        <v>2</v>
      </c>
      <c r="O40" s="1"/>
      <c r="P40" s="59">
        <f>'Zájmové skupiny'!C22</f>
        <v>0</v>
      </c>
      <c r="Q40" s="60"/>
      <c r="R40" s="61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 t="s">
        <v>139</v>
      </c>
      <c r="D41" s="25"/>
      <c r="E41" s="25"/>
      <c r="F41" s="25"/>
      <c r="G41" s="27">
        <v>179761</v>
      </c>
      <c r="H41" s="22"/>
      <c r="I41" s="25" t="s">
        <v>297</v>
      </c>
      <c r="J41" s="25" t="s">
        <v>298</v>
      </c>
      <c r="K41" s="22"/>
      <c r="L41" s="21" t="s">
        <v>59</v>
      </c>
      <c r="M41" s="21">
        <f>IFERROR(VLOOKUP(L41,'Zájmové skupiny'!$C$3:$D$27,2,0),"")</f>
        <v>1</v>
      </c>
      <c r="N41" s="21" t="s">
        <v>2</v>
      </c>
      <c r="O41" s="1"/>
      <c r="P41" s="59">
        <f>'Zájmové skupiny'!C23</f>
        <v>0</v>
      </c>
      <c r="Q41" s="60"/>
      <c r="R41" s="61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 t="s">
        <v>140</v>
      </c>
      <c r="D42" s="25"/>
      <c r="E42" s="25"/>
      <c r="F42" s="25"/>
      <c r="G42" s="27">
        <v>579921</v>
      </c>
      <c r="H42" s="22"/>
      <c r="I42" s="25" t="s">
        <v>230</v>
      </c>
      <c r="J42" s="25" t="s">
        <v>231</v>
      </c>
      <c r="K42" s="22"/>
      <c r="L42" s="21" t="s">
        <v>59</v>
      </c>
      <c r="M42" s="21">
        <f>IFERROR(VLOOKUP(L42,'Zájmové skupiny'!$C$3:$D$27,2,0),"")</f>
        <v>1</v>
      </c>
      <c r="N42" s="21" t="s">
        <v>2</v>
      </c>
      <c r="O42" s="1"/>
      <c r="P42" s="59">
        <f>'Zájmové skupiny'!C24</f>
        <v>0</v>
      </c>
      <c r="Q42" s="60"/>
      <c r="R42" s="61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 t="s">
        <v>141</v>
      </c>
      <c r="D43" s="25" t="s">
        <v>190</v>
      </c>
      <c r="E43" s="25"/>
      <c r="F43" s="25"/>
      <c r="G43" s="27">
        <v>579874</v>
      </c>
      <c r="H43" s="22"/>
      <c r="I43" s="25" t="s">
        <v>189</v>
      </c>
      <c r="J43" s="25" t="s">
        <v>175</v>
      </c>
      <c r="K43" s="22"/>
      <c r="L43" s="21" t="s">
        <v>59</v>
      </c>
      <c r="M43" s="21">
        <f>IFERROR(VLOOKUP(L43,'Zájmové skupiny'!$C$3:$D$27,2,0),"")</f>
        <v>1</v>
      </c>
      <c r="N43" s="21" t="s">
        <v>2</v>
      </c>
      <c r="O43" s="1"/>
      <c r="P43" s="59">
        <f>'Zájmové skupiny'!C25</f>
        <v>0</v>
      </c>
      <c r="Q43" s="60"/>
      <c r="R43" s="61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 t="s">
        <v>142</v>
      </c>
      <c r="D44" s="25"/>
      <c r="E44" s="25"/>
      <c r="F44" s="25"/>
      <c r="G44" s="27">
        <v>579831</v>
      </c>
      <c r="H44" s="22"/>
      <c r="I44" s="25" t="s">
        <v>203</v>
      </c>
      <c r="J44" s="25" t="s">
        <v>109</v>
      </c>
      <c r="K44" s="22"/>
      <c r="L44" s="21" t="s">
        <v>59</v>
      </c>
      <c r="M44" s="21">
        <f>IFERROR(VLOOKUP(L44,'Zájmové skupiny'!$C$3:$D$27,2,0),"")</f>
        <v>1</v>
      </c>
      <c r="N44" s="21" t="s">
        <v>2</v>
      </c>
      <c r="O44" s="1"/>
      <c r="P44" s="59">
        <f>'Zájmové skupiny'!C26</f>
        <v>0</v>
      </c>
      <c r="Q44" s="60"/>
      <c r="R44" s="61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 t="s">
        <v>143</v>
      </c>
      <c r="D45" s="25"/>
      <c r="E45" s="25"/>
      <c r="F45" s="25"/>
      <c r="G45" s="27">
        <v>267</v>
      </c>
      <c r="H45" s="22"/>
      <c r="I45" s="25" t="s">
        <v>192</v>
      </c>
      <c r="J45" s="25" t="s">
        <v>193</v>
      </c>
      <c r="K45" s="22"/>
      <c r="L45" s="21" t="s">
        <v>59</v>
      </c>
      <c r="M45" s="21">
        <f>IFERROR(VLOOKUP(L45,'Zájmové skupiny'!$C$3:$D$27,2,0),"")</f>
        <v>1</v>
      </c>
      <c r="N45" s="21" t="s">
        <v>2</v>
      </c>
      <c r="O45" s="1"/>
      <c r="P45" s="59">
        <f>'Zájmové skupiny'!C27</f>
        <v>0</v>
      </c>
      <c r="Q45" s="60"/>
      <c r="R45" s="61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 t="s">
        <v>144</v>
      </c>
      <c r="D46" s="25"/>
      <c r="E46" s="25"/>
      <c r="F46" s="25"/>
      <c r="G46" s="27">
        <v>268186</v>
      </c>
      <c r="H46" s="22"/>
      <c r="I46" s="25" t="s">
        <v>159</v>
      </c>
      <c r="J46" s="25" t="s">
        <v>71</v>
      </c>
      <c r="K46" s="22"/>
      <c r="L46" s="21" t="s">
        <v>59</v>
      </c>
      <c r="M46" s="21">
        <f>IFERROR(VLOOKUP(L46,'Zájmové skupiny'!$C$3:$D$27,2,0),"")</f>
        <v>1</v>
      </c>
      <c r="N46" s="21" t="s">
        <v>2</v>
      </c>
      <c r="O46" s="1"/>
      <c r="P46" s="73" t="s">
        <v>34</v>
      </c>
      <c r="Q46" s="73"/>
      <c r="R46" s="73"/>
      <c r="S46" s="75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85</v>
      </c>
      <c r="T46" s="77">
        <f>SUM(T21:T45)</f>
        <v>1</v>
      </c>
      <c r="BN46" s="1"/>
    </row>
    <row r="47" spans="2:66" x14ac:dyDescent="0.35">
      <c r="B47" s="3">
        <v>35</v>
      </c>
      <c r="C47" s="29" t="s">
        <v>145</v>
      </c>
      <c r="D47" s="25" t="s">
        <v>100</v>
      </c>
      <c r="E47" s="25"/>
      <c r="F47" s="25"/>
      <c r="G47" s="27">
        <v>268445</v>
      </c>
      <c r="H47" s="22"/>
      <c r="I47" s="25" t="s">
        <v>303</v>
      </c>
      <c r="J47" s="25" t="s">
        <v>109</v>
      </c>
      <c r="K47" s="22"/>
      <c r="L47" s="21" t="s">
        <v>59</v>
      </c>
      <c r="M47" s="21">
        <f>IFERROR(VLOOKUP(L47,'Zájmové skupiny'!$C$3:$D$27,2,0),"")</f>
        <v>1</v>
      </c>
      <c r="N47" s="21" t="s">
        <v>2</v>
      </c>
      <c r="O47" s="1"/>
      <c r="P47" s="74"/>
      <c r="Q47" s="74"/>
      <c r="R47" s="74"/>
      <c r="S47" s="76"/>
      <c r="T47" s="78"/>
      <c r="BN47" s="1"/>
    </row>
    <row r="48" spans="2:66" x14ac:dyDescent="0.35">
      <c r="B48" s="3">
        <v>36</v>
      </c>
      <c r="C48" s="29" t="s">
        <v>97</v>
      </c>
      <c r="D48" s="25"/>
      <c r="E48" s="25"/>
      <c r="F48" s="25"/>
      <c r="G48" s="27">
        <v>267376</v>
      </c>
      <c r="H48" s="22"/>
      <c r="I48" s="25" t="s">
        <v>107</v>
      </c>
      <c r="J48" s="25" t="s">
        <v>108</v>
      </c>
      <c r="K48" s="22"/>
      <c r="L48" s="21" t="s">
        <v>59</v>
      </c>
      <c r="M48" s="21">
        <f>IFERROR(VLOOKUP(L48,'Zájmové skupiny'!$C$3:$D$27,2,0),"")</f>
        <v>1</v>
      </c>
      <c r="N48" s="21" t="s">
        <v>2</v>
      </c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 t="s">
        <v>146</v>
      </c>
      <c r="D49" s="25" t="s">
        <v>190</v>
      </c>
      <c r="E49" s="25"/>
      <c r="F49" s="25"/>
      <c r="G49" s="27">
        <v>267783</v>
      </c>
      <c r="H49" s="22"/>
      <c r="I49" s="25" t="s">
        <v>194</v>
      </c>
      <c r="J49" s="25" t="s">
        <v>195</v>
      </c>
      <c r="K49" s="22"/>
      <c r="L49" s="21" t="s">
        <v>59</v>
      </c>
      <c r="M49" s="21">
        <f>IFERROR(VLOOKUP(L49,'Zájmové skupiny'!$C$3:$D$27,2,0),"")</f>
        <v>1</v>
      </c>
      <c r="N49" s="21" t="s">
        <v>2</v>
      </c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 t="s">
        <v>147</v>
      </c>
      <c r="D50" s="25" t="s">
        <v>92</v>
      </c>
      <c r="E50" s="25"/>
      <c r="F50" s="25"/>
      <c r="G50" s="27">
        <v>268321</v>
      </c>
      <c r="H50" s="22"/>
      <c r="I50" s="25" t="s">
        <v>304</v>
      </c>
      <c r="J50" s="25" t="s">
        <v>160</v>
      </c>
      <c r="K50" s="22"/>
      <c r="L50" s="21" t="s">
        <v>59</v>
      </c>
      <c r="M50" s="21">
        <f>IFERROR(VLOOKUP(L50,'Zájmové skupiny'!$C$3:$D$27,2,0),"")</f>
        <v>1</v>
      </c>
      <c r="N50" s="21" t="s">
        <v>2</v>
      </c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 t="s">
        <v>148</v>
      </c>
      <c r="D51" s="25" t="s">
        <v>92</v>
      </c>
      <c r="E51" s="25"/>
      <c r="F51" s="25"/>
      <c r="G51" s="27">
        <v>70930902</v>
      </c>
      <c r="H51" s="22"/>
      <c r="I51" s="25" t="s">
        <v>312</v>
      </c>
      <c r="J51" s="25" t="s">
        <v>313</v>
      </c>
      <c r="K51" s="22"/>
      <c r="L51" s="21" t="s">
        <v>61</v>
      </c>
      <c r="M51" s="21">
        <f>IFERROR(VLOOKUP(L51,'Zájmové skupiny'!$C$3:$D$27,2,0),"")</f>
        <v>3</v>
      </c>
      <c r="N51" s="21" t="s">
        <v>2</v>
      </c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 t="s">
        <v>149</v>
      </c>
      <c r="D52" s="25" t="s">
        <v>92</v>
      </c>
      <c r="E52" s="25"/>
      <c r="F52" s="25"/>
      <c r="G52" s="27">
        <v>267848</v>
      </c>
      <c r="H52" s="22"/>
      <c r="I52" s="25" t="s">
        <v>197</v>
      </c>
      <c r="J52" s="25" t="s">
        <v>196</v>
      </c>
      <c r="K52" s="22"/>
      <c r="L52" s="21" t="s">
        <v>59</v>
      </c>
      <c r="M52" s="21">
        <f>IFERROR(VLOOKUP(L52,'Zájmové skupiny'!$C$3:$D$27,2,0),"")</f>
        <v>1</v>
      </c>
      <c r="N52" s="21" t="s">
        <v>2</v>
      </c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 t="s">
        <v>98</v>
      </c>
      <c r="D53" s="25" t="s">
        <v>232</v>
      </c>
      <c r="E53" s="25"/>
      <c r="F53" s="25"/>
      <c r="G53" s="27">
        <v>267449</v>
      </c>
      <c r="H53" s="22"/>
      <c r="I53" s="25" t="s">
        <v>198</v>
      </c>
      <c r="J53" s="25" t="s">
        <v>171</v>
      </c>
      <c r="K53" s="22"/>
      <c r="L53" s="21" t="s">
        <v>59</v>
      </c>
      <c r="M53" s="21">
        <f>IFERROR(VLOOKUP(L53,'Zájmové skupiny'!$C$3:$D$27,2,0),"")</f>
        <v>1</v>
      </c>
      <c r="N53" s="21" t="s">
        <v>2</v>
      </c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 t="s">
        <v>153</v>
      </c>
      <c r="D54" s="25"/>
      <c r="E54" s="25"/>
      <c r="F54" s="25"/>
      <c r="G54" s="27">
        <v>45900418</v>
      </c>
      <c r="H54" s="22"/>
      <c r="I54" s="25" t="s">
        <v>216</v>
      </c>
      <c r="J54" s="25" t="s">
        <v>171</v>
      </c>
      <c r="K54" s="22"/>
      <c r="L54" s="21" t="s">
        <v>60</v>
      </c>
      <c r="M54" s="21">
        <f>IFERROR(VLOOKUP(L54,'Zájmové skupiny'!$C$3:$D$27,2,0),"")</f>
        <v>2</v>
      </c>
      <c r="N54" s="21" t="s">
        <v>3</v>
      </c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 t="s">
        <v>150</v>
      </c>
      <c r="D55" s="25"/>
      <c r="E55" s="25"/>
      <c r="F55" s="25"/>
      <c r="G55" s="27">
        <v>15059618</v>
      </c>
      <c r="H55" s="22"/>
      <c r="I55" s="25" t="s">
        <v>286</v>
      </c>
      <c r="J55" s="25" t="s">
        <v>287</v>
      </c>
      <c r="K55" s="22"/>
      <c r="L55" s="21" t="s">
        <v>61</v>
      </c>
      <c r="M55" s="21">
        <f>IFERROR(VLOOKUP(L55,'Zájmové skupiny'!$C$3:$D$27,2,0),"")</f>
        <v>3</v>
      </c>
      <c r="N55" s="21" t="s">
        <v>3</v>
      </c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 t="s">
        <v>157</v>
      </c>
      <c r="D56" s="25" t="s">
        <v>291</v>
      </c>
      <c r="E56" s="25"/>
      <c r="F56" s="25"/>
      <c r="G56" s="27">
        <v>48197971</v>
      </c>
      <c r="H56" s="22"/>
      <c r="I56" s="25" t="s">
        <v>217</v>
      </c>
      <c r="J56" s="25" t="s">
        <v>218</v>
      </c>
      <c r="K56" s="55"/>
      <c r="L56" s="21" t="s">
        <v>62</v>
      </c>
      <c r="M56" s="21">
        <f>IFERROR(VLOOKUP(L56,'Zájmové skupiny'!$C$3:$D$27,2,0),"")</f>
        <v>4</v>
      </c>
      <c r="N56" s="21" t="s">
        <v>3</v>
      </c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 t="s">
        <v>222</v>
      </c>
      <c r="D57" s="25" t="s">
        <v>92</v>
      </c>
      <c r="E57" s="25"/>
      <c r="F57" s="25"/>
      <c r="G57" s="27">
        <v>46485775</v>
      </c>
      <c r="H57" s="22"/>
      <c r="I57" s="25" t="s">
        <v>273</v>
      </c>
      <c r="J57" s="25" t="s">
        <v>274</v>
      </c>
      <c r="K57" s="22"/>
      <c r="L57" s="21" t="s">
        <v>61</v>
      </c>
      <c r="M57" s="21">
        <f>IFERROR(VLOOKUP(L57,'Zájmové skupiny'!$C$3:$D$27,2,0),"")</f>
        <v>3</v>
      </c>
      <c r="N57" s="21" t="s">
        <v>3</v>
      </c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 t="s">
        <v>233</v>
      </c>
      <c r="D58" s="25"/>
      <c r="E58" s="25"/>
      <c r="F58" s="25"/>
      <c r="G58" s="27">
        <v>46485210</v>
      </c>
      <c r="H58" s="22"/>
      <c r="I58" s="25" t="s">
        <v>314</v>
      </c>
      <c r="J58" s="25" t="s">
        <v>166</v>
      </c>
      <c r="K58" s="22"/>
      <c r="L58" s="21" t="s">
        <v>61</v>
      </c>
      <c r="M58" s="21">
        <f>IFERROR(VLOOKUP(L58,'Zájmové skupiny'!$C$3:$D$27,2,0),"")</f>
        <v>3</v>
      </c>
      <c r="N58" s="21" t="s">
        <v>3</v>
      </c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 t="s">
        <v>225</v>
      </c>
      <c r="D59" s="25" t="s">
        <v>100</v>
      </c>
      <c r="E59" s="25"/>
      <c r="F59" s="25"/>
      <c r="G59" s="27">
        <v>60127333</v>
      </c>
      <c r="H59" s="22"/>
      <c r="I59" s="25" t="s">
        <v>292</v>
      </c>
      <c r="J59" s="25" t="s">
        <v>293</v>
      </c>
      <c r="K59" s="22"/>
      <c r="L59" s="21" t="s">
        <v>64</v>
      </c>
      <c r="M59" s="21">
        <f>IFERROR(VLOOKUP(L59,'Zájmové skupiny'!$C$3:$D$27,2,0),"")</f>
        <v>6</v>
      </c>
      <c r="N59" s="21" t="s">
        <v>3</v>
      </c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 t="s">
        <v>227</v>
      </c>
      <c r="D60" s="25" t="s">
        <v>316</v>
      </c>
      <c r="E60" s="25"/>
      <c r="F60" s="25"/>
      <c r="G60" s="27">
        <v>25751069</v>
      </c>
      <c r="H60" s="22"/>
      <c r="I60" s="25" t="s">
        <v>315</v>
      </c>
      <c r="J60" s="25" t="s">
        <v>193</v>
      </c>
      <c r="K60" s="22"/>
      <c r="L60" s="21" t="s">
        <v>62</v>
      </c>
      <c r="M60" s="21">
        <f>IFERROR(VLOOKUP(L60,'Zájmové skupiny'!$C$3:$D$27,2,0),"")</f>
        <v>4</v>
      </c>
      <c r="N60" s="21" t="s">
        <v>3</v>
      </c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 t="s">
        <v>234</v>
      </c>
      <c r="D61" s="25"/>
      <c r="E61" s="25"/>
      <c r="F61" s="25"/>
      <c r="G61" s="27">
        <v>62696807</v>
      </c>
      <c r="H61" s="22"/>
      <c r="I61" s="25" t="s">
        <v>306</v>
      </c>
      <c r="J61" s="25" t="s">
        <v>166</v>
      </c>
      <c r="K61" s="22"/>
      <c r="L61" s="21" t="s">
        <v>64</v>
      </c>
      <c r="M61" s="21">
        <f>IFERROR(VLOOKUP(L61,'Zájmové skupiny'!$C$3:$D$27,2,0),"")</f>
        <v>6</v>
      </c>
      <c r="N61" s="21" t="s">
        <v>3</v>
      </c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 t="s">
        <v>235</v>
      </c>
      <c r="D62" s="25"/>
      <c r="E62" s="25"/>
      <c r="F62" s="25"/>
      <c r="G62" s="27">
        <v>60128836</v>
      </c>
      <c r="H62" s="22"/>
      <c r="I62" s="25" t="s">
        <v>236</v>
      </c>
      <c r="J62" s="25" t="s">
        <v>109</v>
      </c>
      <c r="K62" s="22"/>
      <c r="L62" s="21" t="s">
        <v>64</v>
      </c>
      <c r="M62" s="21">
        <f>IFERROR(VLOOKUP(L62,'Zájmové skupiny'!$C$3:$D$27,2,0),"")</f>
        <v>6</v>
      </c>
      <c r="N62" s="21" t="s">
        <v>3</v>
      </c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 t="s">
        <v>237</v>
      </c>
      <c r="D63" s="25" t="s">
        <v>72</v>
      </c>
      <c r="E63" s="25"/>
      <c r="F63" s="25"/>
      <c r="G63" s="27">
        <v>22725181</v>
      </c>
      <c r="H63" s="22"/>
      <c r="I63" s="25" t="s">
        <v>307</v>
      </c>
      <c r="J63" s="25" t="s">
        <v>176</v>
      </c>
      <c r="K63" s="22"/>
      <c r="L63" s="21" t="s">
        <v>61</v>
      </c>
      <c r="M63" s="21">
        <f>IFERROR(VLOOKUP(L63,'Zájmové skupiny'!$C$3:$D$27,2,0),"")</f>
        <v>3</v>
      </c>
      <c r="N63" s="21" t="s">
        <v>3</v>
      </c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 t="s">
        <v>95</v>
      </c>
      <c r="D64" s="25"/>
      <c r="E64" s="25"/>
      <c r="F64" s="25"/>
      <c r="G64" s="27">
        <v>49813013</v>
      </c>
      <c r="H64" s="22"/>
      <c r="I64" s="25" t="s">
        <v>113</v>
      </c>
      <c r="J64" s="25" t="s">
        <v>114</v>
      </c>
      <c r="K64" s="22"/>
      <c r="L64" s="21" t="s">
        <v>63</v>
      </c>
      <c r="M64" s="21">
        <f>IFERROR(VLOOKUP(L64,'Zájmové skupiny'!$C$3:$D$27,2,0),"")</f>
        <v>5</v>
      </c>
      <c r="N64" s="21" t="s">
        <v>3</v>
      </c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 t="s">
        <v>263</v>
      </c>
      <c r="D65" s="25" t="s">
        <v>264</v>
      </c>
      <c r="E65" s="25"/>
      <c r="F65" s="25"/>
      <c r="G65" s="27">
        <v>15058751</v>
      </c>
      <c r="H65" s="22"/>
      <c r="I65" s="25" t="s">
        <v>265</v>
      </c>
      <c r="J65" s="25" t="s">
        <v>266</v>
      </c>
      <c r="K65" s="22"/>
      <c r="L65" s="21" t="s">
        <v>60</v>
      </c>
      <c r="M65" s="21">
        <f>IFERROR(VLOOKUP(L65,'Zájmové skupiny'!$C$3:$D$27,2,0),"")</f>
        <v>2</v>
      </c>
      <c r="N65" s="21" t="s">
        <v>3</v>
      </c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 t="s">
        <v>86</v>
      </c>
      <c r="D66" s="25" t="s">
        <v>92</v>
      </c>
      <c r="E66" s="25"/>
      <c r="F66" s="25"/>
      <c r="G66" s="27">
        <v>27209601</v>
      </c>
      <c r="H66" s="22"/>
      <c r="I66" s="25" t="s">
        <v>89</v>
      </c>
      <c r="J66" s="25" t="s">
        <v>90</v>
      </c>
      <c r="K66" s="22"/>
      <c r="L66" s="21" t="s">
        <v>63</v>
      </c>
      <c r="M66" s="21">
        <f>IFERROR(VLOOKUP(L66,'Zájmové skupiny'!$C$3:$D$27,2,0),"")</f>
        <v>5</v>
      </c>
      <c r="N66" s="21" t="s">
        <v>3</v>
      </c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 t="s">
        <v>238</v>
      </c>
      <c r="D67" s="25"/>
      <c r="E67" s="25"/>
      <c r="F67" s="25"/>
      <c r="G67" s="27">
        <v>22873121</v>
      </c>
      <c r="H67" s="22"/>
      <c r="I67" s="25" t="s">
        <v>201</v>
      </c>
      <c r="J67" s="25" t="s">
        <v>109</v>
      </c>
      <c r="K67" s="22"/>
      <c r="L67" s="21" t="s">
        <v>61</v>
      </c>
      <c r="M67" s="21">
        <f>IFERROR(VLOOKUP(L67,'Zájmové skupiny'!$C$3:$D$27,2,0),"")</f>
        <v>3</v>
      </c>
      <c r="N67" s="21" t="s">
        <v>3</v>
      </c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 t="s">
        <v>239</v>
      </c>
      <c r="D68" s="25" t="s">
        <v>92</v>
      </c>
      <c r="E68" s="25"/>
      <c r="F68" s="25"/>
      <c r="G68" s="27">
        <v>62696751</v>
      </c>
      <c r="H68" s="22"/>
      <c r="I68" s="25" t="s">
        <v>197</v>
      </c>
      <c r="J68" s="25" t="s">
        <v>88</v>
      </c>
      <c r="K68" s="22"/>
      <c r="L68" s="21" t="s">
        <v>64</v>
      </c>
      <c r="M68" s="21">
        <f>IFERROR(VLOOKUP(L68,'Zájmové skupiny'!$C$3:$D$27,2,0),"")</f>
        <v>6</v>
      </c>
      <c r="N68" s="21" t="s">
        <v>3</v>
      </c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 t="s">
        <v>151</v>
      </c>
      <c r="D69" s="25"/>
      <c r="E69" s="25"/>
      <c r="F69" s="25"/>
      <c r="G69" s="27">
        <v>26006391</v>
      </c>
      <c r="H69" s="22"/>
      <c r="I69" s="25" t="s">
        <v>202</v>
      </c>
      <c r="J69" s="25" t="s">
        <v>176</v>
      </c>
      <c r="K69" s="22"/>
      <c r="L69" s="21" t="s">
        <v>60</v>
      </c>
      <c r="M69" s="21">
        <f>IFERROR(VLOOKUP(L69,'Zájmové skupiny'!$C$3:$D$27,2,0),"")</f>
        <v>2</v>
      </c>
      <c r="N69" s="21" t="s">
        <v>3</v>
      </c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 t="s">
        <v>240</v>
      </c>
      <c r="D70" s="25"/>
      <c r="E70" s="25"/>
      <c r="F70" s="25"/>
      <c r="G70" s="27">
        <v>62696173</v>
      </c>
      <c r="H70" s="22"/>
      <c r="I70" s="25" t="s">
        <v>203</v>
      </c>
      <c r="J70" s="25" t="s">
        <v>71</v>
      </c>
      <c r="K70" s="22"/>
      <c r="L70" s="21" t="s">
        <v>64</v>
      </c>
      <c r="M70" s="21">
        <f>IFERROR(VLOOKUP(L70,'Zájmové skupiny'!$C$3:$D$27,2,0),"")</f>
        <v>6</v>
      </c>
      <c r="N70" s="21" t="s">
        <v>3</v>
      </c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 t="s">
        <v>241</v>
      </c>
      <c r="D71" s="25" t="s">
        <v>92</v>
      </c>
      <c r="E71" s="25"/>
      <c r="F71" s="25"/>
      <c r="G71" s="27">
        <v>123170</v>
      </c>
      <c r="H71" s="22"/>
      <c r="I71" s="25" t="s">
        <v>242</v>
      </c>
      <c r="J71" s="25" t="s">
        <v>171</v>
      </c>
      <c r="K71" s="22"/>
      <c r="L71" s="21" t="s">
        <v>60</v>
      </c>
      <c r="M71" s="21">
        <f>IFERROR(VLOOKUP(L71,'Zájmové skupiny'!$C$3:$D$27,2,0),"")</f>
        <v>2</v>
      </c>
      <c r="N71" s="21" t="s">
        <v>3</v>
      </c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 t="s">
        <v>223</v>
      </c>
      <c r="D72" s="25"/>
      <c r="E72" s="25"/>
      <c r="F72" s="25"/>
      <c r="G72" s="27">
        <v>62696823</v>
      </c>
      <c r="H72" s="22"/>
      <c r="I72" s="25" t="s">
        <v>204</v>
      </c>
      <c r="J72" s="25" t="s">
        <v>88</v>
      </c>
      <c r="K72" s="22"/>
      <c r="L72" s="21" t="s">
        <v>64</v>
      </c>
      <c r="M72" s="21">
        <f>IFERROR(VLOOKUP(L72,'Zájmové skupiny'!$C$3:$D$27,2,0),"")</f>
        <v>6</v>
      </c>
      <c r="N72" s="21" t="s">
        <v>3</v>
      </c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 t="s">
        <v>243</v>
      </c>
      <c r="D73" s="25"/>
      <c r="E73" s="25"/>
      <c r="F73" s="25"/>
      <c r="G73" s="27">
        <v>62696122</v>
      </c>
      <c r="H73" s="22"/>
      <c r="I73" s="25" t="s">
        <v>107</v>
      </c>
      <c r="J73" s="25" t="s">
        <v>175</v>
      </c>
      <c r="K73" s="22"/>
      <c r="L73" s="21" t="s">
        <v>64</v>
      </c>
      <c r="M73" s="21">
        <f>IFERROR(VLOOKUP(L73,'Zájmové skupiny'!$C$3:$D$27,2,0),"")</f>
        <v>6</v>
      </c>
      <c r="N73" s="21" t="s">
        <v>3</v>
      </c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 t="s">
        <v>244</v>
      </c>
      <c r="D74" s="25"/>
      <c r="E74" s="25"/>
      <c r="F74" s="25"/>
      <c r="G74" s="27">
        <v>62696122</v>
      </c>
      <c r="H74" s="22"/>
      <c r="I74" s="25" t="s">
        <v>205</v>
      </c>
      <c r="J74" s="25" t="s">
        <v>206</v>
      </c>
      <c r="K74" s="22"/>
      <c r="L74" s="21" t="s">
        <v>64</v>
      </c>
      <c r="M74" s="21">
        <f>IFERROR(VLOOKUP(L74,'Zájmové skupiny'!$C$3:$D$27,2,0),"")</f>
        <v>6</v>
      </c>
      <c r="N74" s="21" t="s">
        <v>3</v>
      </c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 t="s">
        <v>246</v>
      </c>
      <c r="D75" s="25"/>
      <c r="E75" s="25"/>
      <c r="F75" s="25"/>
      <c r="G75" s="27">
        <v>60128887</v>
      </c>
      <c r="H75" s="22"/>
      <c r="I75" s="25" t="s">
        <v>308</v>
      </c>
      <c r="J75" s="25" t="s">
        <v>175</v>
      </c>
      <c r="K75" s="22"/>
      <c r="L75" s="21" t="s">
        <v>64</v>
      </c>
      <c r="M75" s="21">
        <f>IFERROR(VLOOKUP(L75,'Zájmové skupiny'!$C$3:$D$27,2,0),"")</f>
        <v>6</v>
      </c>
      <c r="N75" s="21" t="s">
        <v>3</v>
      </c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 t="s">
        <v>245</v>
      </c>
      <c r="D76" s="25"/>
      <c r="E76" s="25"/>
      <c r="F76" s="25"/>
      <c r="G76" s="27">
        <v>62697412</v>
      </c>
      <c r="H76" s="22"/>
      <c r="I76" s="25" t="s">
        <v>247</v>
      </c>
      <c r="J76" s="25" t="s">
        <v>88</v>
      </c>
      <c r="K76" s="22"/>
      <c r="L76" s="21" t="s">
        <v>64</v>
      </c>
      <c r="M76" s="21">
        <f>IFERROR(VLOOKUP(L76,'Zájmové skupiny'!$C$3:$D$27,2,0),"")</f>
        <v>6</v>
      </c>
      <c r="N76" s="21" t="s">
        <v>3</v>
      </c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 t="s">
        <v>248</v>
      </c>
      <c r="D77" s="25" t="s">
        <v>92</v>
      </c>
      <c r="E77" s="25"/>
      <c r="F77" s="25"/>
      <c r="G77" s="27">
        <v>122459</v>
      </c>
      <c r="H77" s="22"/>
      <c r="I77" s="25" t="s">
        <v>273</v>
      </c>
      <c r="J77" s="25" t="s">
        <v>85</v>
      </c>
      <c r="K77" s="22"/>
      <c r="L77" s="21" t="s">
        <v>60</v>
      </c>
      <c r="M77" s="21">
        <f>IFERROR(VLOOKUP(L77,'Zájmové skupiny'!$C$3:$D$27,2,0),"")</f>
        <v>2</v>
      </c>
      <c r="N77" s="21" t="s">
        <v>3</v>
      </c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 t="s">
        <v>249</v>
      </c>
      <c r="D78" s="25" t="s">
        <v>92</v>
      </c>
      <c r="E78" s="25"/>
      <c r="F78" s="25"/>
      <c r="G78" s="27">
        <v>25934546</v>
      </c>
      <c r="H78" s="22"/>
      <c r="I78" s="25" t="s">
        <v>250</v>
      </c>
      <c r="J78" s="25" t="s">
        <v>176</v>
      </c>
      <c r="K78" s="22"/>
      <c r="L78" s="21" t="s">
        <v>60</v>
      </c>
      <c r="M78" s="21">
        <f>IFERROR(VLOOKUP(L78,'Zájmové skupiny'!$C$3:$D$27,2,0),"")</f>
        <v>2</v>
      </c>
      <c r="N78" s="21" t="s">
        <v>3</v>
      </c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 t="s">
        <v>251</v>
      </c>
      <c r="D79" s="25"/>
      <c r="E79" s="25"/>
      <c r="F79" s="25"/>
      <c r="G79" s="27">
        <v>122319</v>
      </c>
      <c r="H79" s="22"/>
      <c r="I79" s="25" t="s">
        <v>284</v>
      </c>
      <c r="J79" s="25" t="s">
        <v>88</v>
      </c>
      <c r="K79" s="22"/>
      <c r="L79" s="21" t="s">
        <v>60</v>
      </c>
      <c r="M79" s="21">
        <f>IFERROR(VLOOKUP(L79,'Zájmové skupiny'!$C$3:$D$27,2,0),"")</f>
        <v>2</v>
      </c>
      <c r="N79" s="21" t="s">
        <v>3</v>
      </c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 t="s">
        <v>252</v>
      </c>
      <c r="D80" s="25" t="s">
        <v>92</v>
      </c>
      <c r="E80" s="25"/>
      <c r="F80" s="25"/>
      <c r="G80" s="27">
        <v>653543</v>
      </c>
      <c r="H80" s="22"/>
      <c r="I80" s="25" t="s">
        <v>207</v>
      </c>
      <c r="J80" s="25" t="s">
        <v>182</v>
      </c>
      <c r="K80" s="22"/>
      <c r="L80" s="21" t="s">
        <v>61</v>
      </c>
      <c r="M80" s="21">
        <f>IFERROR(VLOOKUP(L80,'Zájmové skupiny'!$C$3:$D$27,2,0),"")</f>
        <v>3</v>
      </c>
      <c r="N80" s="21" t="s">
        <v>3</v>
      </c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 t="s">
        <v>253</v>
      </c>
      <c r="D81" s="25"/>
      <c r="E81" s="25"/>
      <c r="F81" s="25"/>
      <c r="G81" s="27">
        <v>122971</v>
      </c>
      <c r="H81" s="22"/>
      <c r="I81" s="25" t="s">
        <v>208</v>
      </c>
      <c r="J81" s="25" t="s">
        <v>85</v>
      </c>
      <c r="K81" s="22"/>
      <c r="L81" s="21" t="s">
        <v>60</v>
      </c>
      <c r="M81" s="21">
        <f>IFERROR(VLOOKUP(L81,'Zájmové skupiny'!$C$3:$D$27,2,0),"")</f>
        <v>2</v>
      </c>
      <c r="N81" s="21" t="s">
        <v>3</v>
      </c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 t="s">
        <v>254</v>
      </c>
      <c r="D82" s="25"/>
      <c r="E82" s="25"/>
      <c r="F82" s="25"/>
      <c r="G82" s="27">
        <v>46483756</v>
      </c>
      <c r="H82" s="22"/>
      <c r="I82" s="25" t="s">
        <v>209</v>
      </c>
      <c r="J82" s="25" t="s">
        <v>180</v>
      </c>
      <c r="K82" s="22"/>
      <c r="L82" s="21" t="s">
        <v>61</v>
      </c>
      <c r="M82" s="21">
        <f>IFERROR(VLOOKUP(L82,'Zájmové skupiny'!$C$3:$D$27,2,0),"")</f>
        <v>3</v>
      </c>
      <c r="N82" s="21" t="s">
        <v>3</v>
      </c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 t="s">
        <v>255</v>
      </c>
      <c r="D83" s="25"/>
      <c r="E83" s="25"/>
      <c r="F83" s="25"/>
      <c r="G83" s="27">
        <v>70801835</v>
      </c>
      <c r="H83" s="22"/>
      <c r="I83" s="25" t="s">
        <v>210</v>
      </c>
      <c r="J83" s="25" t="s">
        <v>193</v>
      </c>
      <c r="K83" s="22"/>
      <c r="L83" s="21" t="s">
        <v>61</v>
      </c>
      <c r="M83" s="21">
        <f>IFERROR(VLOOKUP(L83,'Zájmové skupiny'!$C$3:$D$27,2,0),"")</f>
        <v>3</v>
      </c>
      <c r="N83" s="21" t="s">
        <v>3</v>
      </c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 t="s">
        <v>256</v>
      </c>
      <c r="D84" s="25"/>
      <c r="E84" s="25"/>
      <c r="F84" s="25"/>
      <c r="G84" s="27">
        <v>13585410</v>
      </c>
      <c r="H84" s="22"/>
      <c r="I84" s="25" t="s">
        <v>285</v>
      </c>
      <c r="J84" s="25" t="s">
        <v>112</v>
      </c>
      <c r="K84" s="22"/>
      <c r="L84" s="21" t="s">
        <v>61</v>
      </c>
      <c r="M84" s="21">
        <f>IFERROR(VLOOKUP(L84,'Zájmové skupiny'!$C$3:$D$27,2,0),"")</f>
        <v>3</v>
      </c>
      <c r="N84" s="21" t="s">
        <v>3</v>
      </c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 t="s">
        <v>257</v>
      </c>
      <c r="D85" s="25" t="s">
        <v>309</v>
      </c>
      <c r="E85" s="25"/>
      <c r="F85" s="25"/>
      <c r="G85" s="27">
        <v>68245921</v>
      </c>
      <c r="H85" s="22"/>
      <c r="I85" s="25" t="s">
        <v>294</v>
      </c>
      <c r="J85" s="25" t="s">
        <v>195</v>
      </c>
      <c r="K85" s="22"/>
      <c r="L85" s="21" t="s">
        <v>61</v>
      </c>
      <c r="M85" s="21">
        <f>IFERROR(VLOOKUP(L85,'Zájmové skupiny'!$C$3:$D$27,2,0),"")</f>
        <v>3</v>
      </c>
      <c r="N85" s="21" t="s">
        <v>3</v>
      </c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 t="s">
        <v>154</v>
      </c>
      <c r="D86" s="25"/>
      <c r="E86" s="25"/>
      <c r="F86" s="25"/>
      <c r="G86" s="27">
        <v>45905886</v>
      </c>
      <c r="H86" s="22"/>
      <c r="I86" s="25" t="s">
        <v>191</v>
      </c>
      <c r="J86" s="25" t="s">
        <v>211</v>
      </c>
      <c r="K86" s="22"/>
      <c r="L86" s="21" t="s">
        <v>62</v>
      </c>
      <c r="M86" s="21">
        <f>IFERROR(VLOOKUP(L86,'Zájmové skupiny'!$C$3:$D$27,2,0),"")</f>
        <v>4</v>
      </c>
      <c r="N86" s="21" t="s">
        <v>3</v>
      </c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 t="s">
        <v>258</v>
      </c>
      <c r="D87" s="25"/>
      <c r="E87" s="25"/>
      <c r="F87" s="25"/>
      <c r="G87" s="27">
        <v>62696815</v>
      </c>
      <c r="H87" s="22"/>
      <c r="I87" s="25" t="s">
        <v>212</v>
      </c>
      <c r="J87" s="25" t="s">
        <v>193</v>
      </c>
      <c r="K87" s="22"/>
      <c r="L87" s="21" t="s">
        <v>64</v>
      </c>
      <c r="M87" s="21">
        <f>IFERROR(VLOOKUP(L87,'Zájmové skupiny'!$C$3:$D$27,2,0),"")</f>
        <v>6</v>
      </c>
      <c r="N87" s="21" t="s">
        <v>3</v>
      </c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 t="s">
        <v>259</v>
      </c>
      <c r="D88" s="25" t="s">
        <v>92</v>
      </c>
      <c r="E88" s="25"/>
      <c r="F88" s="25"/>
      <c r="G88" s="27">
        <v>62696688</v>
      </c>
      <c r="H88" s="22"/>
      <c r="I88" s="25" t="s">
        <v>213</v>
      </c>
      <c r="J88" s="25" t="s">
        <v>88</v>
      </c>
      <c r="K88" s="22"/>
      <c r="L88" s="21" t="s">
        <v>64</v>
      </c>
      <c r="M88" s="21">
        <f>IFERROR(VLOOKUP(L88,'Zájmové skupiny'!$C$3:$D$27,2,0),"")</f>
        <v>6</v>
      </c>
      <c r="N88" s="21" t="s">
        <v>3</v>
      </c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 t="s">
        <v>260</v>
      </c>
      <c r="D89" s="25"/>
      <c r="E89" s="25"/>
      <c r="F89" s="25"/>
      <c r="G89" s="27">
        <v>62696955</v>
      </c>
      <c r="H89" s="22"/>
      <c r="I89" s="25" t="s">
        <v>159</v>
      </c>
      <c r="J89" s="25" t="s">
        <v>88</v>
      </c>
      <c r="K89" s="22"/>
      <c r="L89" s="21" t="s">
        <v>64</v>
      </c>
      <c r="M89" s="21">
        <f>IFERROR(VLOOKUP(L89,'Zájmové skupiny'!$C$3:$D$27,2,0),"")</f>
        <v>6</v>
      </c>
      <c r="N89" s="21" t="s">
        <v>3</v>
      </c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 t="s">
        <v>261</v>
      </c>
      <c r="D90" s="25"/>
      <c r="E90" s="25"/>
      <c r="F90" s="25"/>
      <c r="G90" s="27">
        <v>62696611</v>
      </c>
      <c r="H90" s="22"/>
      <c r="I90" s="25" t="s">
        <v>310</v>
      </c>
      <c r="J90" s="25" t="s">
        <v>176</v>
      </c>
      <c r="K90" s="22"/>
      <c r="L90" s="21" t="s">
        <v>64</v>
      </c>
      <c r="M90" s="21">
        <f>IFERROR(VLOOKUP(L90,'Zájmové skupiny'!$C$3:$D$27,2,0),"")</f>
        <v>6</v>
      </c>
      <c r="N90" s="21" t="s">
        <v>3</v>
      </c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 t="s">
        <v>262</v>
      </c>
      <c r="D91" s="25"/>
      <c r="E91" s="25"/>
      <c r="F91" s="25"/>
      <c r="G91" s="27">
        <v>528081</v>
      </c>
      <c r="H91" s="22"/>
      <c r="I91" s="25" t="s">
        <v>214</v>
      </c>
      <c r="J91" s="25" t="s">
        <v>215</v>
      </c>
      <c r="K91" s="22"/>
      <c r="L91" s="21" t="s">
        <v>61</v>
      </c>
      <c r="M91" s="21">
        <f>IFERROR(VLOOKUP(L91,'Zájmové skupiny'!$C$3:$D$27,2,0),"")</f>
        <v>3</v>
      </c>
      <c r="N91" s="21" t="s">
        <v>3</v>
      </c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 t="s">
        <v>152</v>
      </c>
      <c r="D92" s="25" t="s">
        <v>100</v>
      </c>
      <c r="E92" s="25"/>
      <c r="F92" s="25"/>
      <c r="G92" s="27">
        <v>15060748</v>
      </c>
      <c r="H92" s="22"/>
      <c r="I92" s="25" t="s">
        <v>111</v>
      </c>
      <c r="J92" s="25" t="s">
        <v>112</v>
      </c>
      <c r="K92" s="22"/>
      <c r="L92" s="21" t="s">
        <v>61</v>
      </c>
      <c r="M92" s="21">
        <f>IFERROR(VLOOKUP(L92,'Zájmové skupiny'!$C$3:$D$27,2,0),"")</f>
        <v>3</v>
      </c>
      <c r="N92" s="21" t="s">
        <v>3</v>
      </c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 t="s">
        <v>275</v>
      </c>
      <c r="D93" s="25"/>
      <c r="E93" s="25"/>
      <c r="F93" s="25"/>
      <c r="G93" s="27">
        <v>6747698</v>
      </c>
      <c r="H93" s="22"/>
      <c r="I93" s="25" t="s">
        <v>270</v>
      </c>
      <c r="J93" s="25" t="s">
        <v>271</v>
      </c>
      <c r="K93" s="22"/>
      <c r="L93" s="21" t="s">
        <v>61</v>
      </c>
      <c r="M93" s="21">
        <f>IFERROR(VLOOKUP(L93,'Zájmové skupiny'!$C$3:$D$27,2,0),"")</f>
        <v>3</v>
      </c>
      <c r="N93" s="21" t="s">
        <v>3</v>
      </c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 t="s">
        <v>96</v>
      </c>
      <c r="D94" s="25"/>
      <c r="E94" s="25"/>
      <c r="F94" s="25"/>
      <c r="G94" s="27">
        <v>41271751</v>
      </c>
      <c r="H94" s="22"/>
      <c r="I94" s="25" t="s">
        <v>106</v>
      </c>
      <c r="J94" s="25" t="s">
        <v>109</v>
      </c>
      <c r="K94" s="22"/>
      <c r="L94" s="21" t="s">
        <v>62</v>
      </c>
      <c r="M94" s="21">
        <f>IFERROR(VLOOKUP(L94,'Zájmové skupiny'!$C$3:$D$27,2,0),"")</f>
        <v>4</v>
      </c>
      <c r="N94" s="21" t="s">
        <v>3</v>
      </c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 t="s">
        <v>155</v>
      </c>
      <c r="D95" s="25"/>
      <c r="E95" s="25"/>
      <c r="F95" s="25"/>
      <c r="G95" s="27">
        <v>44454597</v>
      </c>
      <c r="H95" s="22"/>
      <c r="I95" s="25" t="s">
        <v>187</v>
      </c>
      <c r="J95" s="25" t="s">
        <v>188</v>
      </c>
      <c r="K95" s="22"/>
      <c r="L95" s="21" t="s">
        <v>63</v>
      </c>
      <c r="M95" s="21">
        <f>IFERROR(VLOOKUP(L95,'Zájmové skupiny'!$C$3:$D$27,2,0),"")</f>
        <v>5</v>
      </c>
      <c r="N95" s="21" t="s">
        <v>3</v>
      </c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 t="s">
        <v>156</v>
      </c>
      <c r="D96" s="25"/>
      <c r="E96" s="25"/>
      <c r="F96" s="25"/>
      <c r="G96" s="27">
        <v>11001569</v>
      </c>
      <c r="H96" s="22"/>
      <c r="I96" s="57" t="s">
        <v>197</v>
      </c>
      <c r="J96" s="25" t="s">
        <v>85</v>
      </c>
      <c r="K96" s="22"/>
      <c r="L96" s="21" t="s">
        <v>60</v>
      </c>
      <c r="M96" s="21">
        <f>IFERROR(VLOOKUP(L96,'Zájmové skupiny'!$C$3:$D$27,2,0),"")</f>
        <v>2</v>
      </c>
      <c r="N96" s="21" t="s">
        <v>3</v>
      </c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56" t="s">
        <v>295</v>
      </c>
      <c r="D97" s="25" t="s">
        <v>72</v>
      </c>
      <c r="E97" s="25"/>
      <c r="F97" s="25"/>
      <c r="G97" s="58">
        <v>7100817</v>
      </c>
      <c r="H97" s="22"/>
      <c r="I97" s="57" t="s">
        <v>296</v>
      </c>
      <c r="J97" s="25" t="s">
        <v>82</v>
      </c>
      <c r="K97" s="22"/>
      <c r="L97" s="21" t="s">
        <v>61</v>
      </c>
      <c r="M97" s="21">
        <f>IFERROR(VLOOKUP(L97,'Zájmové skupiny'!$C$3:$D$27,2,0),"")</f>
        <v>3</v>
      </c>
      <c r="N97" s="21" t="s">
        <v>3</v>
      </c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4:R44"/>
    <mergeCell ref="P45:R45"/>
    <mergeCell ref="P46:R47"/>
    <mergeCell ref="S46:S47"/>
    <mergeCell ref="T46:T47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</mergeCells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  <x14:dataValidation type="list" allowBlank="1" showInputMessage="1" showErrorMessage="1">
          <x14:formula1>
            <xm:f>'pomocný list 1'!$A$9:$A$12</xm:f>
          </x14:formula1>
          <xm:sqref>D8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19"/>
  <sheetViews>
    <sheetView workbookViewId="0">
      <selection activeCell="H29" sqref="H29"/>
    </sheetView>
  </sheetViews>
  <sheetFormatPr defaultRowHeight="14.5" x14ac:dyDescent="0.35"/>
  <cols>
    <col min="1" max="1" width="12.7265625" customWidth="1"/>
  </cols>
  <sheetData>
    <row r="1" spans="1:1" x14ac:dyDescent="0.35">
      <c r="A1" t="s">
        <v>2</v>
      </c>
    </row>
    <row r="2" spans="1:1" x14ac:dyDescent="0.35">
      <c r="A2" t="s">
        <v>3</v>
      </c>
    </row>
    <row r="5" spans="1:1" x14ac:dyDescent="0.35">
      <c r="A5" t="s">
        <v>10</v>
      </c>
    </row>
    <row r="6" spans="1:1" x14ac:dyDescent="0.35">
      <c r="A6" t="s">
        <v>11</v>
      </c>
    </row>
    <row r="9" spans="1:1" x14ac:dyDescent="0.35">
      <c r="A9" t="s">
        <v>29</v>
      </c>
    </row>
    <row r="10" spans="1:1" x14ac:dyDescent="0.35">
      <c r="A10" t="s">
        <v>30</v>
      </c>
    </row>
    <row r="11" spans="1:1" x14ac:dyDescent="0.35">
      <c r="A11" t="s">
        <v>31</v>
      </c>
    </row>
    <row r="12" spans="1:1" x14ac:dyDescent="0.35">
      <c r="A12" t="s">
        <v>32</v>
      </c>
    </row>
    <row r="16" spans="1:1" x14ac:dyDescent="0.35">
      <c r="A16" t="s">
        <v>39</v>
      </c>
    </row>
    <row r="17" spans="1:1" x14ac:dyDescent="0.35">
      <c r="A17" t="s">
        <v>36</v>
      </c>
    </row>
    <row r="18" spans="1:1" x14ac:dyDescent="0.35">
      <c r="A18" t="s">
        <v>37</v>
      </c>
    </row>
    <row r="19" spans="1:1" x14ac:dyDescent="0.35">
      <c r="A19" t="s">
        <v>38</v>
      </c>
    </row>
  </sheetData>
  <sheetProtection algorithmName="SHA-512" hashValue="XeTWTi0VY5tdInPIbft0LfQF40oUZDo9Y+53O85oDW4nHXm27ZSizWtvF4wht7RgtKYc9qYRgqCfhqQJ67kbBQ==" saltValue="+gs344zzoCizlEQ5KsKf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Poznámky k vyplnění</vt:lpstr>
      <vt:lpstr>Zájmové skupiny</vt:lpstr>
      <vt:lpstr>Složení orgánu VK</vt:lpstr>
      <vt:lpstr>Složení orgánu MK</vt:lpstr>
      <vt:lpstr>Složení orgánu PV</vt:lpstr>
      <vt:lpstr>Složení orgánu VH MAS</vt:lpstr>
      <vt:lpstr>pomocný list 1</vt:lpstr>
      <vt:lpstr>sektor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Luci</cp:lastModifiedBy>
  <cp:lastPrinted>2020-05-27T11:04:32Z</cp:lastPrinted>
  <dcterms:created xsi:type="dcterms:W3CDTF">2016-11-28T13:12:35Z</dcterms:created>
  <dcterms:modified xsi:type="dcterms:W3CDTF">2022-04-21T10:50:12Z</dcterms:modified>
</cp:coreProperties>
</file>